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Y:\dpe\DOC_DIFUSION\ANUARIOS\ANUARIO 2022\09. Capitulo 9 Participacion Estatales y Privadas 2022\"/>
    </mc:Choice>
  </mc:AlternateContent>
  <xr:revisionPtr revIDLastSave="0" documentId="13_ncr:1_{DF2050A8-6557-431B-9AE4-99034C3B3EFB}" xr6:coauthVersionLast="47" xr6:coauthVersionMax="47" xr10:uidLastSave="{00000000-0000-0000-0000-000000000000}"/>
  <bookViews>
    <workbookView xWindow="-120" yWindow="-120" windowWidth="38640" windowHeight="15840" tabRatio="704" xr2:uid="{00000000-000D-0000-FFFF-FFFF00000000}"/>
  </bookViews>
  <sheets>
    <sheet name="9.1" sheetId="4367" r:id="rId1"/>
    <sheet name="9.2" sheetId="4364" r:id="rId2"/>
    <sheet name="9.3" sheetId="4368" r:id="rId3"/>
    <sheet name="9.4" sheetId="4369" r:id="rId4"/>
  </sheets>
  <externalReferences>
    <externalReference r:id="rId5"/>
  </externalReferences>
  <definedNames>
    <definedName name="_xlnm._FilterDatabase" localSheetId="3" hidden="1">'9.4'!$T$3:$Z$30</definedName>
    <definedName name="AMAZONAS">#REF!</definedName>
    <definedName name="ANCASH">#REF!</definedName>
    <definedName name="APURIMAC">#REF!</definedName>
    <definedName name="_xlnm.Print_Area" localSheetId="0">'9.1'!$A$1:$J$68</definedName>
    <definedName name="_xlnm.Print_Area" localSheetId="1">'9.2'!$A$1:$Z$106</definedName>
    <definedName name="_xlnm.Print_Area" localSheetId="2">'9.3'!$A$1:$N$97</definedName>
    <definedName name="_xlnm.Print_Area" localSheetId="3">'9.4'!$A$1:$Q$40,'9.4'!$A$42:$Q$73</definedName>
    <definedName name="AREQUIPA">#REF!</definedName>
    <definedName name="AYACUCHO">[1]X_DEPA!#REF!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[1]X_DEPA!#REF!</definedName>
    <definedName name="LIMA_II">[1]X_DEPA!#REF!</definedName>
    <definedName name="LORETO">#REF!</definedName>
    <definedName name="MADRE_DIOS">#REF!</definedName>
    <definedName name="MOQUEGUA">#REF!</definedName>
    <definedName name="PARTICIP" localSheetId="2">'9.3'!$B$1:$M$52</definedName>
    <definedName name="PARTICIP">#REF!</definedName>
    <definedName name="PASCO">#REF!</definedName>
    <definedName name="PIURA">#REF!</definedName>
    <definedName name="PIURA_I">[1]X_DEPA!#REF!</definedName>
    <definedName name="PRINCIPALES" localSheetId="2">'9.3'!#REF!</definedName>
    <definedName name="PRINCIPALES">#REF!</definedName>
    <definedName name="PUNO">#REF!</definedName>
    <definedName name="SAN_MARTIN">#REF!</definedName>
    <definedName name="TACNA">#REF!</definedName>
    <definedName name="_xlnm.Print_Titles" localSheetId="1">'9.2'!$4:$5</definedName>
    <definedName name="TOTAL">#REF!</definedName>
    <definedName name="TUMBES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M19" i="4369" l="1"/>
  <c r="M18" i="4369"/>
  <c r="O20" i="4369"/>
  <c r="K20" i="4369"/>
  <c r="I20" i="4369"/>
  <c r="G19" i="4369"/>
  <c r="G18" i="4369"/>
  <c r="E20" i="4369"/>
  <c r="C20" i="4369"/>
  <c r="J28" i="4368" l="1"/>
  <c r="J27" i="4368"/>
  <c r="R69" i="4368" l="1"/>
  <c r="R70" i="4368"/>
  <c r="R71" i="4368"/>
  <c r="R72" i="4368"/>
  <c r="V72" i="4368"/>
  <c r="R73" i="4368" s="1"/>
  <c r="R68" i="4368"/>
  <c r="R67" i="4368"/>
  <c r="R66" i="4368"/>
  <c r="R65" i="4368"/>
  <c r="R64" i="4368"/>
  <c r="R63" i="4368"/>
  <c r="U85" i="4368" l="1"/>
  <c r="V66" i="4368" s="1"/>
  <c r="W72" i="4368" l="1"/>
  <c r="V69" i="4368"/>
  <c r="V64" i="4368"/>
  <c r="V67" i="4368"/>
  <c r="V68" i="4368"/>
  <c r="V63" i="4368"/>
  <c r="V71" i="4368"/>
  <c r="V65" i="4368"/>
  <c r="V70" i="4368"/>
  <c r="J26" i="4368"/>
  <c r="J25" i="4368"/>
  <c r="J24" i="4368"/>
  <c r="J23" i="4368"/>
  <c r="J22" i="4368"/>
  <c r="J21" i="4368"/>
  <c r="J20" i="4368"/>
  <c r="J19" i="4368"/>
  <c r="J18" i="4368"/>
  <c r="J17" i="4368"/>
  <c r="J16" i="4368"/>
  <c r="J15" i="4368"/>
  <c r="J14" i="4368"/>
  <c r="J13" i="4368"/>
  <c r="J12" i="4368"/>
  <c r="J11" i="4368"/>
  <c r="J10" i="4368"/>
  <c r="J9" i="4368"/>
  <c r="J8" i="4368"/>
  <c r="J30" i="4368" l="1"/>
  <c r="D78" i="4364"/>
  <c r="AF95" i="4364" s="1"/>
  <c r="K8" i="4368" l="1"/>
  <c r="K28" i="4368"/>
  <c r="K27" i="4368"/>
  <c r="V75" i="4364"/>
  <c r="V76" i="4364"/>
  <c r="L75" i="4364"/>
  <c r="L76" i="4364"/>
  <c r="G16" i="4369" l="1"/>
  <c r="M16" i="4369"/>
  <c r="V69" i="4364" l="1"/>
  <c r="V70" i="4364"/>
  <c r="V71" i="4364"/>
  <c r="V72" i="4364"/>
  <c r="V73" i="4364"/>
  <c r="V74" i="4364"/>
  <c r="L69" i="4364"/>
  <c r="L70" i="4364"/>
  <c r="L71" i="4364"/>
  <c r="L72" i="4364"/>
  <c r="L73" i="4364"/>
  <c r="L74" i="4364"/>
  <c r="L10" i="4364"/>
  <c r="M29" i="4369" l="1"/>
  <c r="M30" i="4369"/>
  <c r="M31" i="4369"/>
  <c r="M32" i="4369"/>
  <c r="M33" i="4369"/>
  <c r="M34" i="4369"/>
  <c r="M35" i="4369"/>
  <c r="G29" i="4369"/>
  <c r="G30" i="4369"/>
  <c r="G31" i="4369"/>
  <c r="G32" i="4369"/>
  <c r="G33" i="4369"/>
  <c r="G34" i="4369"/>
  <c r="G35" i="4369"/>
  <c r="M17" i="4369"/>
  <c r="G17" i="4369"/>
  <c r="L30" i="4368" l="1"/>
  <c r="H30" i="4368"/>
  <c r="F30" i="4368"/>
  <c r="D30" i="4368"/>
  <c r="E18" i="4368" s="1"/>
  <c r="T11" i="4364"/>
  <c r="R11" i="4364"/>
  <c r="P11" i="4364"/>
  <c r="AG99" i="4364" s="1"/>
  <c r="N11" i="4364"/>
  <c r="J11" i="4364"/>
  <c r="H11" i="4364"/>
  <c r="F11" i="4364"/>
  <c r="D11" i="4364"/>
  <c r="AF94" i="4364" s="1"/>
  <c r="V66" i="4364"/>
  <c r="V67" i="4364"/>
  <c r="V68" i="4364"/>
  <c r="T78" i="4364"/>
  <c r="R78" i="4364"/>
  <c r="P78" i="4364"/>
  <c r="N78" i="4364"/>
  <c r="AF100" i="4364" s="1"/>
  <c r="J78" i="4364"/>
  <c r="H78" i="4364"/>
  <c r="F78" i="4364"/>
  <c r="L18" i="4364"/>
  <c r="L19" i="4364"/>
  <c r="L20" i="4364"/>
  <c r="L21" i="4364"/>
  <c r="L22" i="4364"/>
  <c r="L23" i="4364"/>
  <c r="L24" i="4364"/>
  <c r="L25" i="4364"/>
  <c r="L26" i="4364"/>
  <c r="L27" i="4364"/>
  <c r="L28" i="4364"/>
  <c r="L29" i="4364"/>
  <c r="L30" i="4364"/>
  <c r="L31" i="4364"/>
  <c r="L32" i="4364"/>
  <c r="L33" i="4364"/>
  <c r="L34" i="4364"/>
  <c r="L35" i="4364"/>
  <c r="L36" i="4364"/>
  <c r="L37" i="4364"/>
  <c r="L38" i="4364"/>
  <c r="L39" i="4364"/>
  <c r="L40" i="4364"/>
  <c r="L41" i="4364"/>
  <c r="L42" i="4364"/>
  <c r="L43" i="4364"/>
  <c r="L44" i="4364"/>
  <c r="L45" i="4364"/>
  <c r="L46" i="4364"/>
  <c r="L47" i="4364"/>
  <c r="L48" i="4364"/>
  <c r="L49" i="4364"/>
  <c r="L50" i="4364"/>
  <c r="L51" i="4364"/>
  <c r="L52" i="4364"/>
  <c r="L53" i="4364"/>
  <c r="L54" i="4364"/>
  <c r="L55" i="4364"/>
  <c r="L56" i="4364"/>
  <c r="L57" i="4364"/>
  <c r="L58" i="4364"/>
  <c r="L59" i="4364"/>
  <c r="L60" i="4364"/>
  <c r="L61" i="4364"/>
  <c r="L62" i="4364"/>
  <c r="L63" i="4364"/>
  <c r="L64" i="4364"/>
  <c r="L65" i="4364"/>
  <c r="L66" i="4364"/>
  <c r="L67" i="4364"/>
  <c r="L68" i="4364"/>
  <c r="L77" i="4364"/>
  <c r="L16" i="4364"/>
  <c r="L9" i="4364"/>
  <c r="L8" i="4364"/>
  <c r="L7" i="4364"/>
  <c r="L6" i="4364"/>
  <c r="I25" i="4368" l="1"/>
  <c r="I18" i="4368"/>
  <c r="I16" i="4368"/>
  <c r="I28" i="4368"/>
  <c r="G27" i="4368"/>
  <c r="G28" i="4368"/>
  <c r="G23" i="4368"/>
  <c r="M27" i="4368"/>
  <c r="M28" i="4368"/>
  <c r="M23" i="4368"/>
  <c r="W35" i="4368"/>
  <c r="I15" i="4368"/>
  <c r="I11" i="4368"/>
  <c r="I26" i="4368"/>
  <c r="V35" i="4368"/>
  <c r="G13" i="4368"/>
  <c r="I23" i="4368"/>
  <c r="I21" i="4368"/>
  <c r="E8" i="4368"/>
  <c r="M9" i="4368"/>
  <c r="M25" i="4368"/>
  <c r="M26" i="4368"/>
  <c r="G17" i="4368"/>
  <c r="G26" i="4368"/>
  <c r="E57" i="4364"/>
  <c r="E41" i="4364"/>
  <c r="E66" i="4364"/>
  <c r="E73" i="4364"/>
  <c r="E52" i="4364"/>
  <c r="E62" i="4364"/>
  <c r="E45" i="4364"/>
  <c r="E48" i="4364"/>
  <c r="E19" i="4364"/>
  <c r="E47" i="4364"/>
  <c r="E58" i="4364"/>
  <c r="I12" i="4368"/>
  <c r="G16" i="4368"/>
  <c r="G24" i="4368"/>
  <c r="G21" i="4368"/>
  <c r="G10" i="4368"/>
  <c r="G18" i="4368"/>
  <c r="G9" i="4368"/>
  <c r="G11" i="4368"/>
  <c r="G20" i="4368"/>
  <c r="G22" i="4368"/>
  <c r="G15" i="4368"/>
  <c r="M20" i="4368"/>
  <c r="M14" i="4368"/>
  <c r="M21" i="4368"/>
  <c r="M15" i="4368"/>
  <c r="M22" i="4368"/>
  <c r="M16" i="4368"/>
  <c r="M10" i="4368"/>
  <c r="M17" i="4368"/>
  <c r="M24" i="4368"/>
  <c r="M11" i="4368"/>
  <c r="M12" i="4368"/>
  <c r="M18" i="4368"/>
  <c r="M13" i="4368"/>
  <c r="M19" i="4368"/>
  <c r="M8" i="4368"/>
  <c r="U35" i="4368"/>
  <c r="T85" i="4364"/>
  <c r="U45" i="4364" s="1"/>
  <c r="P85" i="4364"/>
  <c r="L11" i="4364"/>
  <c r="R85" i="4364"/>
  <c r="N85" i="4364"/>
  <c r="D85" i="4364"/>
  <c r="AF99" i="4364"/>
  <c r="E34" i="4364"/>
  <c r="E26" i="4364"/>
  <c r="E33" i="4364"/>
  <c r="E25" i="4364"/>
  <c r="E28" i="4364"/>
  <c r="E55" i="4364"/>
  <c r="E32" i="4364"/>
  <c r="E54" i="4364"/>
  <c r="E23" i="4364"/>
  <c r="E53" i="4364"/>
  <c r="E38" i="4364"/>
  <c r="E30" i="4364"/>
  <c r="E20" i="4364"/>
  <c r="E21" i="4364"/>
  <c r="E36" i="4364"/>
  <c r="E59" i="4364"/>
  <c r="E35" i="4364"/>
  <c r="E40" i="4364"/>
  <c r="E24" i="4364"/>
  <c r="E39" i="4364"/>
  <c r="E31" i="4364"/>
  <c r="E37" i="4364"/>
  <c r="E29" i="4364"/>
  <c r="X35" i="4368" l="1"/>
  <c r="O57" i="4364"/>
  <c r="O41" i="4364"/>
  <c r="O48" i="4364"/>
  <c r="O73" i="4364"/>
  <c r="O52" i="4364"/>
  <c r="O66" i="4364"/>
  <c r="O62" i="4364"/>
  <c r="O45" i="4364"/>
  <c r="U51" i="4364"/>
  <c r="U44" i="4364"/>
  <c r="U65" i="4364"/>
  <c r="S45" i="4364"/>
  <c r="S69" i="4364"/>
  <c r="S60" i="4364"/>
  <c r="S75" i="4364"/>
  <c r="S27" i="4364"/>
  <c r="S61" i="4364"/>
  <c r="S43" i="4364"/>
  <c r="S63" i="4364"/>
  <c r="Q58" i="4364"/>
  <c r="Q42" i="4364"/>
  <c r="Q56" i="4364"/>
  <c r="Q76" i="4364"/>
  <c r="Q72" i="4364"/>
  <c r="Q46" i="4364"/>
  <c r="Q49" i="4364"/>
  <c r="E6" i="4364"/>
  <c r="Q8" i="4364"/>
  <c r="Q74" i="4364"/>
  <c r="Q71" i="4364"/>
  <c r="Q68" i="4364"/>
  <c r="Q70" i="4364"/>
  <c r="Q67" i="4364"/>
  <c r="U6" i="4364"/>
  <c r="U64" i="4364"/>
  <c r="U50" i="4364"/>
  <c r="O6" i="4364"/>
  <c r="O58" i="4364"/>
  <c r="O54" i="4364"/>
  <c r="O47" i="4364"/>
  <c r="S6" i="4364"/>
  <c r="E7" i="4364"/>
  <c r="E8" i="4364"/>
  <c r="E9" i="4364"/>
  <c r="E10" i="4364"/>
  <c r="K9" i="4368" l="1"/>
  <c r="B9" i="4368"/>
  <c r="B10" i="4368" s="1"/>
  <c r="B11" i="4368" s="1"/>
  <c r="B12" i="4368" s="1"/>
  <c r="B13" i="4368" s="1"/>
  <c r="B14" i="4368" s="1"/>
  <c r="B15" i="4368" s="1"/>
  <c r="B16" i="4368" s="1"/>
  <c r="B17" i="4368" s="1"/>
  <c r="B18" i="4368" s="1"/>
  <c r="B19" i="4368" s="1"/>
  <c r="B20" i="4368" s="1"/>
  <c r="B21" i="4368" s="1"/>
  <c r="B22" i="4368" s="1"/>
  <c r="B23" i="4368" s="1"/>
  <c r="B24" i="4368" s="1"/>
  <c r="B25" i="4368" s="1"/>
  <c r="B26" i="4368" s="1"/>
  <c r="K25" i="4368" l="1"/>
  <c r="K26" i="4368"/>
  <c r="K22" i="4368"/>
  <c r="K23" i="4368"/>
  <c r="K21" i="4368"/>
  <c r="K10" i="4368"/>
  <c r="K18" i="4368"/>
  <c r="K12" i="4368"/>
  <c r="K15" i="4368"/>
  <c r="K11" i="4368"/>
  <c r="K16" i="4368"/>
  <c r="K14" i="4368"/>
  <c r="K24" i="4368"/>
  <c r="K19" i="4368"/>
  <c r="K17" i="4368"/>
  <c r="K20" i="4368"/>
  <c r="K13" i="4368"/>
  <c r="E12" i="4367"/>
  <c r="AI95" i="4364"/>
  <c r="AH95" i="4364"/>
  <c r="AG95" i="4364"/>
  <c r="AH99" i="4364"/>
  <c r="Z33" i="4367" l="1"/>
  <c r="Z34" i="4367"/>
  <c r="Z32" i="4367"/>
  <c r="AI100" i="4364"/>
  <c r="AH100" i="4364"/>
  <c r="AG100" i="4364"/>
  <c r="AA34" i="4367" l="1"/>
  <c r="AH102" i="4364"/>
  <c r="AL100" i="4364" s="1"/>
  <c r="AC95" i="4364"/>
  <c r="AL99" i="4364" l="1"/>
  <c r="V77" i="4364" l="1"/>
  <c r="V65" i="4364"/>
  <c r="V64" i="4364"/>
  <c r="G8" i="4368"/>
  <c r="V62" i="4364"/>
  <c r="G28" i="4369"/>
  <c r="M28" i="4369"/>
  <c r="V27" i="4364"/>
  <c r="V42" i="4364"/>
  <c r="V43" i="4364"/>
  <c r="V44" i="4364"/>
  <c r="V45" i="4364"/>
  <c r="V46" i="4364"/>
  <c r="V47" i="4364"/>
  <c r="V48" i="4364"/>
  <c r="V49" i="4364"/>
  <c r="V50" i="4364"/>
  <c r="V51" i="4364"/>
  <c r="V52" i="4364"/>
  <c r="V53" i="4364"/>
  <c r="V54" i="4364"/>
  <c r="V55" i="4364"/>
  <c r="V56" i="4364"/>
  <c r="V57" i="4364"/>
  <c r="V58" i="4364"/>
  <c r="V59" i="4364"/>
  <c r="V60" i="4364"/>
  <c r="V61" i="4364"/>
  <c r="V63" i="4364"/>
  <c r="V41" i="4364"/>
  <c r="V17" i="4364"/>
  <c r="V18" i="4364"/>
  <c r="V19" i="4364"/>
  <c r="V20" i="4364"/>
  <c r="V21" i="4364"/>
  <c r="V22" i="4364"/>
  <c r="V23" i="4364"/>
  <c r="V24" i="4364"/>
  <c r="V25" i="4364"/>
  <c r="V26" i="4364"/>
  <c r="V28" i="4364"/>
  <c r="V29" i="4364"/>
  <c r="V30" i="4364"/>
  <c r="V31" i="4364"/>
  <c r="V32" i="4364"/>
  <c r="V33" i="4364"/>
  <c r="V34" i="4364"/>
  <c r="V35" i="4364"/>
  <c r="V36" i="4364"/>
  <c r="V37" i="4364"/>
  <c r="V38" i="4364"/>
  <c r="V39" i="4364"/>
  <c r="V40" i="4364"/>
  <c r="V16" i="4364"/>
  <c r="V7" i="4364"/>
  <c r="V9" i="4364"/>
  <c r="V10" i="4364"/>
  <c r="V8" i="4364"/>
  <c r="V6" i="4364"/>
  <c r="AI99" i="4364"/>
  <c r="AC99" i="4364" s="1"/>
  <c r="K37" i="4369"/>
  <c r="Y61" i="4369" s="1"/>
  <c r="I37" i="4369"/>
  <c r="X61" i="4369" s="1"/>
  <c r="Y60" i="4369"/>
  <c r="M8" i="4369"/>
  <c r="M7" i="4369"/>
  <c r="M15" i="4369"/>
  <c r="X60" i="4369"/>
  <c r="E37" i="4369"/>
  <c r="Y55" i="4369" s="1"/>
  <c r="C37" i="4369"/>
  <c r="X55" i="4369" s="1"/>
  <c r="G10" i="4369"/>
  <c r="M27" i="4369"/>
  <c r="M14" i="4369"/>
  <c r="M9" i="4369"/>
  <c r="M13" i="4369"/>
  <c r="M6" i="4369"/>
  <c r="M10" i="4369"/>
  <c r="M11" i="4369"/>
  <c r="G27" i="4369"/>
  <c r="G15" i="4369"/>
  <c r="G9" i="4369"/>
  <c r="G7" i="4369"/>
  <c r="G8" i="4369"/>
  <c r="G6" i="4369"/>
  <c r="G13" i="4369"/>
  <c r="G11" i="4369"/>
  <c r="G12" i="4369"/>
  <c r="G14" i="4369"/>
  <c r="M12" i="4369"/>
  <c r="L17" i="4364"/>
  <c r="L78" i="4364" s="1"/>
  <c r="L85" i="4364" s="1"/>
  <c r="AF96" i="4364"/>
  <c r="AH94" i="4364"/>
  <c r="AI94" i="4364"/>
  <c r="AG94" i="4364"/>
  <c r="U7" i="4364"/>
  <c r="X11" i="4364"/>
  <c r="H85" i="4364"/>
  <c r="X78" i="4364"/>
  <c r="G20" i="4369" l="1"/>
  <c r="M20" i="4369"/>
  <c r="I69" i="4364"/>
  <c r="I45" i="4364"/>
  <c r="I61" i="4364"/>
  <c r="I63" i="4364"/>
  <c r="I43" i="4364"/>
  <c r="I27" i="4364"/>
  <c r="I75" i="4364"/>
  <c r="I60" i="4364"/>
  <c r="E85" i="4364"/>
  <c r="M75" i="4364"/>
  <c r="M76" i="4364"/>
  <c r="M10" i="4364"/>
  <c r="M74" i="4364"/>
  <c r="M71" i="4364"/>
  <c r="M70" i="4364"/>
  <c r="M73" i="4364"/>
  <c r="M69" i="4364"/>
  <c r="M72" i="4364"/>
  <c r="V78" i="4364"/>
  <c r="M6" i="4364"/>
  <c r="M16" i="4364"/>
  <c r="V11" i="4364"/>
  <c r="AM94" i="4364"/>
  <c r="AI96" i="4364"/>
  <c r="AM95" i="4364" s="1"/>
  <c r="I6" i="4364"/>
  <c r="I85" i="4364"/>
  <c r="AL94" i="4364"/>
  <c r="AH96" i="4364"/>
  <c r="AL95" i="4364" s="1"/>
  <c r="AG96" i="4364"/>
  <c r="AK95" i="4364" s="1"/>
  <c r="S10" i="4364"/>
  <c r="U10" i="4364"/>
  <c r="U43" i="4364"/>
  <c r="X85" i="4364"/>
  <c r="I8" i="4364"/>
  <c r="F85" i="4364"/>
  <c r="E30" i="4368"/>
  <c r="AI102" i="4364"/>
  <c r="AM100" i="4364" s="1"/>
  <c r="AJ94" i="4364"/>
  <c r="AC94" i="4364"/>
  <c r="AC96" i="4364" s="1"/>
  <c r="AG102" i="4364"/>
  <c r="AK99" i="4364" s="1"/>
  <c r="I7" i="4364"/>
  <c r="J85" i="4364"/>
  <c r="AF102" i="4364"/>
  <c r="AJ99" i="4364" s="1"/>
  <c r="AC100" i="4364"/>
  <c r="K45" i="4369"/>
  <c r="I9" i="4364"/>
  <c r="I10" i="4364"/>
  <c r="U8" i="4364"/>
  <c r="U9" i="4364"/>
  <c r="U54" i="4369"/>
  <c r="S9" i="4364"/>
  <c r="S8" i="4364"/>
  <c r="S7" i="4364"/>
  <c r="G37" i="4369"/>
  <c r="Y63" i="4369"/>
  <c r="AA61" i="4369" s="1"/>
  <c r="Y54" i="4369"/>
  <c r="E45" i="4369"/>
  <c r="X63" i="4369"/>
  <c r="Z61" i="4369" s="1"/>
  <c r="I45" i="4369"/>
  <c r="M37" i="4369"/>
  <c r="U61" i="4369" s="1"/>
  <c r="X54" i="4369"/>
  <c r="C45" i="4369"/>
  <c r="O37" i="4369"/>
  <c r="G30" i="4368"/>
  <c r="I30" i="4368"/>
  <c r="F34" i="4369" l="1"/>
  <c r="F33" i="4369"/>
  <c r="L34" i="4369"/>
  <c r="L33" i="4369"/>
  <c r="J16" i="4369"/>
  <c r="J18" i="4369"/>
  <c r="J19" i="4369"/>
  <c r="L35" i="4369"/>
  <c r="L16" i="4369"/>
  <c r="L18" i="4369"/>
  <c r="L19" i="4369"/>
  <c r="D16" i="4369"/>
  <c r="D18" i="4369"/>
  <c r="D19" i="4369"/>
  <c r="F35" i="4369"/>
  <c r="F19" i="4369"/>
  <c r="M45" i="4369"/>
  <c r="G58" i="4364"/>
  <c r="G42" i="4364"/>
  <c r="G56" i="4364"/>
  <c r="G76" i="4364"/>
  <c r="G49" i="4364"/>
  <c r="G72" i="4364"/>
  <c r="G46" i="4364"/>
  <c r="K65" i="4364"/>
  <c r="K44" i="4364"/>
  <c r="K51" i="4364"/>
  <c r="Y75" i="4364"/>
  <c r="Y76" i="4364"/>
  <c r="F17" i="4369"/>
  <c r="F15" i="4369"/>
  <c r="K64" i="4364"/>
  <c r="K50" i="4364"/>
  <c r="Y70" i="4364"/>
  <c r="Y71" i="4364"/>
  <c r="Y73" i="4364"/>
  <c r="Y72" i="4364"/>
  <c r="Y74" i="4364"/>
  <c r="Y69" i="4364"/>
  <c r="G68" i="4364"/>
  <c r="G67" i="4364"/>
  <c r="G74" i="4364"/>
  <c r="G71" i="4364"/>
  <c r="G70" i="4364"/>
  <c r="AK94" i="4364"/>
  <c r="Y10" i="4364"/>
  <c r="Y23" i="4364"/>
  <c r="Y31" i="4364"/>
  <c r="Y39" i="4364"/>
  <c r="Y47" i="4364"/>
  <c r="Y55" i="4364"/>
  <c r="Y61" i="4364"/>
  <c r="Y35" i="4364"/>
  <c r="Y65" i="4364"/>
  <c r="Y37" i="4364"/>
  <c r="Y67" i="4364"/>
  <c r="Y38" i="4364"/>
  <c r="Y24" i="4364"/>
  <c r="Y32" i="4364"/>
  <c r="Y40" i="4364"/>
  <c r="Y48" i="4364"/>
  <c r="Y56" i="4364"/>
  <c r="Y62" i="4364"/>
  <c r="Y17" i="4364"/>
  <c r="Y43" i="4364"/>
  <c r="Y20" i="4364"/>
  <c r="Y36" i="4364"/>
  <c r="Y44" i="4364"/>
  <c r="Y52" i="4364"/>
  <c r="Y60" i="4364"/>
  <c r="Y66" i="4364"/>
  <c r="Y21" i="4364"/>
  <c r="Y45" i="4364"/>
  <c r="Y30" i="4364"/>
  <c r="Y54" i="4364"/>
  <c r="Y77" i="4364"/>
  <c r="Y25" i="4364"/>
  <c r="Y33" i="4364"/>
  <c r="Y41" i="4364"/>
  <c r="Y49" i="4364"/>
  <c r="Y57" i="4364"/>
  <c r="Y63" i="4364"/>
  <c r="Y27" i="4364"/>
  <c r="Y18" i="4364"/>
  <c r="Y26" i="4364"/>
  <c r="Y34" i="4364"/>
  <c r="Y42" i="4364"/>
  <c r="Y50" i="4364"/>
  <c r="Y58" i="4364"/>
  <c r="Y64" i="4364"/>
  <c r="Y51" i="4364"/>
  <c r="Y59" i="4364"/>
  <c r="Y28" i="4364"/>
  <c r="Y53" i="4364"/>
  <c r="Y22" i="4364"/>
  <c r="Y46" i="4364"/>
  <c r="Y68" i="4364"/>
  <c r="Y19" i="4364"/>
  <c r="Y29" i="4364"/>
  <c r="J17" i="4369"/>
  <c r="J33" i="4369"/>
  <c r="J35" i="4369"/>
  <c r="J30" i="4369"/>
  <c r="J32" i="4369"/>
  <c r="J29" i="4369"/>
  <c r="J31" i="4369"/>
  <c r="J34" i="4369"/>
  <c r="D17" i="4369"/>
  <c r="D35" i="4369"/>
  <c r="D30" i="4369"/>
  <c r="D31" i="4369"/>
  <c r="D32" i="4369"/>
  <c r="D33" i="4369"/>
  <c r="D34" i="4369"/>
  <c r="D29" i="4369"/>
  <c r="L27" i="4369"/>
  <c r="L15" i="4369"/>
  <c r="L17" i="4369"/>
  <c r="Y7" i="4364"/>
  <c r="Y9" i="4364"/>
  <c r="AJ96" i="4364"/>
  <c r="Y16" i="4364"/>
  <c r="Y6" i="4364"/>
  <c r="V85" i="4364"/>
  <c r="K6" i="4364"/>
  <c r="K85" i="4364"/>
  <c r="G8" i="4364"/>
  <c r="G9" i="4364"/>
  <c r="G6" i="4364"/>
  <c r="G7" i="4364"/>
  <c r="G85" i="4364"/>
  <c r="Q17" i="4364"/>
  <c r="Q77" i="4364"/>
  <c r="Q18" i="4364"/>
  <c r="Q16" i="4364"/>
  <c r="Q22" i="4364"/>
  <c r="Q41" i="4364"/>
  <c r="Q45" i="4364"/>
  <c r="G17" i="4364"/>
  <c r="O23" i="4364"/>
  <c r="O31" i="4364"/>
  <c r="O39" i="4364"/>
  <c r="O53" i="4364"/>
  <c r="O24" i="4364"/>
  <c r="O32" i="4364"/>
  <c r="O40" i="4364"/>
  <c r="O55" i="4364"/>
  <c r="O25" i="4364"/>
  <c r="O33" i="4364"/>
  <c r="O26" i="4364"/>
  <c r="O34" i="4364"/>
  <c r="O28" i="4364"/>
  <c r="O29" i="4364"/>
  <c r="O37" i="4364"/>
  <c r="O21" i="4364"/>
  <c r="O38" i="4364"/>
  <c r="O19" i="4364"/>
  <c r="O35" i="4364"/>
  <c r="O59" i="4364"/>
  <c r="O36" i="4364"/>
  <c r="O20" i="4364"/>
  <c r="O30" i="4364"/>
  <c r="O7" i="4364"/>
  <c r="K43" i="4364"/>
  <c r="G41" i="4364"/>
  <c r="G40" i="4364"/>
  <c r="G45" i="4364"/>
  <c r="G18" i="4364"/>
  <c r="G77" i="4364"/>
  <c r="G22" i="4364"/>
  <c r="G16" i="4364"/>
  <c r="K10" i="4364"/>
  <c r="Y8" i="4364"/>
  <c r="AM99" i="4364"/>
  <c r="K9" i="4364"/>
  <c r="Q7" i="4364"/>
  <c r="K8" i="4364"/>
  <c r="L29" i="4369"/>
  <c r="L11" i="4369"/>
  <c r="L12" i="4369"/>
  <c r="L10" i="4369"/>
  <c r="L45" i="4369"/>
  <c r="L6" i="4369"/>
  <c r="L13" i="4369"/>
  <c r="AJ100" i="4364"/>
  <c r="AD94" i="4364"/>
  <c r="AD95" i="4364"/>
  <c r="AJ95" i="4364"/>
  <c r="AJ102" i="4364"/>
  <c r="AK100" i="4364"/>
  <c r="K7" i="4364"/>
  <c r="AC102" i="4364"/>
  <c r="AD99" i="4364" s="1"/>
  <c r="L8" i="4369"/>
  <c r="L9" i="4369"/>
  <c r="L7" i="4369"/>
  <c r="L14" i="4369"/>
  <c r="AA60" i="4369"/>
  <c r="O45" i="4369"/>
  <c r="F12" i="4367"/>
  <c r="Z60" i="4369"/>
  <c r="R35" i="4368"/>
  <c r="R36" i="4368" s="1"/>
  <c r="K30" i="4368"/>
  <c r="U55" i="4369"/>
  <c r="G45" i="4369"/>
  <c r="O8" i="4364"/>
  <c r="O9" i="4364"/>
  <c r="O10" i="4364"/>
  <c r="U60" i="4369"/>
  <c r="V34" i="4368"/>
  <c r="D9" i="4369"/>
  <c r="D28" i="4369"/>
  <c r="D8" i="4369"/>
  <c r="D7" i="4369"/>
  <c r="D45" i="4369"/>
  <c r="D11" i="4369"/>
  <c r="D13" i="4369"/>
  <c r="D14" i="4369"/>
  <c r="D12" i="4369"/>
  <c r="D6" i="4369"/>
  <c r="D15" i="4369"/>
  <c r="D27" i="4369"/>
  <c r="D10" i="4369"/>
  <c r="G5" i="4367"/>
  <c r="M30" i="4368"/>
  <c r="X56" i="4369"/>
  <c r="Z55" i="4369" s="1"/>
  <c r="J13" i="4369"/>
  <c r="J14" i="4369"/>
  <c r="J7" i="4369"/>
  <c r="J10" i="4369"/>
  <c r="J12" i="4369"/>
  <c r="J8" i="4369"/>
  <c r="J15" i="4369"/>
  <c r="J11" i="4369"/>
  <c r="J28" i="4369"/>
  <c r="J9" i="4369"/>
  <c r="J6" i="4369"/>
  <c r="J45" i="4369"/>
  <c r="J27" i="4369"/>
  <c r="F7" i="4369"/>
  <c r="F29" i="4369"/>
  <c r="F8" i="4369"/>
  <c r="F27" i="4369"/>
  <c r="F11" i="4369"/>
  <c r="F9" i="4369"/>
  <c r="F45" i="4369"/>
  <c r="F10" i="4369"/>
  <c r="F13" i="4369"/>
  <c r="F12" i="4369"/>
  <c r="F6" i="4369"/>
  <c r="G9" i="4367"/>
  <c r="G7" i="4367"/>
  <c r="F8" i="4367" s="1"/>
  <c r="Y56" i="4369"/>
  <c r="AA55" i="4369" s="1"/>
  <c r="M85" i="4364" l="1"/>
  <c r="P16" i="4369"/>
  <c r="P19" i="4369"/>
  <c r="P18" i="4369"/>
  <c r="N16" i="4369"/>
  <c r="N19" i="4369"/>
  <c r="N18" i="4369"/>
  <c r="H16" i="4369"/>
  <c r="H19" i="4369"/>
  <c r="H18" i="4369"/>
  <c r="W46" i="4364"/>
  <c r="W75" i="4364"/>
  <c r="W76" i="4364"/>
  <c r="W65" i="4364"/>
  <c r="W34" i="4364"/>
  <c r="W74" i="4364"/>
  <c r="W70" i="4364"/>
  <c r="W73" i="4364"/>
  <c r="W71" i="4364"/>
  <c r="W72" i="4364"/>
  <c r="W69" i="4364"/>
  <c r="W41" i="4364"/>
  <c r="W77" i="4364"/>
  <c r="Y78" i="4364"/>
  <c r="P29" i="4369"/>
  <c r="P30" i="4369"/>
  <c r="P34" i="4369"/>
  <c r="P31" i="4369"/>
  <c r="P33" i="4369"/>
  <c r="P35" i="4369"/>
  <c r="P32" i="4369"/>
  <c r="N17" i="4369"/>
  <c r="AA54" i="4369"/>
  <c r="H17" i="4369"/>
  <c r="P13" i="4369"/>
  <c r="P14" i="4369"/>
  <c r="P8" i="4369"/>
  <c r="P11" i="4369"/>
  <c r="P12" i="4369"/>
  <c r="P15" i="4369"/>
  <c r="P17" i="4369"/>
  <c r="P7" i="4369"/>
  <c r="P9" i="4369"/>
  <c r="P10" i="4369"/>
  <c r="W17" i="4364"/>
  <c r="W32" i="4364"/>
  <c r="W31" i="4364"/>
  <c r="W25" i="4364"/>
  <c r="W8" i="4364"/>
  <c r="W7" i="4364"/>
  <c r="W37" i="4364"/>
  <c r="W10" i="4364"/>
  <c r="W29" i="4364"/>
  <c r="W24" i="4364"/>
  <c r="W40" i="4364"/>
  <c r="W60" i="4364"/>
  <c r="W64" i="4364"/>
  <c r="W38" i="4364"/>
  <c r="W43" i="4364"/>
  <c r="W48" i="4364"/>
  <c r="W19" i="4364"/>
  <c r="W50" i="4364"/>
  <c r="W23" i="4364"/>
  <c r="W58" i="4364"/>
  <c r="W53" i="4364"/>
  <c r="W45" i="4364"/>
  <c r="W26" i="4364"/>
  <c r="W51" i="4364"/>
  <c r="W52" i="4364"/>
  <c r="W20" i="4364"/>
  <c r="W44" i="4364"/>
  <c r="W36" i="4364"/>
  <c r="W63" i="4364"/>
  <c r="W28" i="4364"/>
  <c r="W56" i="4364"/>
  <c r="W30" i="4364"/>
  <c r="W39" i="4364"/>
  <c r="Y11" i="4364"/>
  <c r="S85" i="4364"/>
  <c r="W67" i="4364"/>
  <c r="W66" i="4364"/>
  <c r="U85" i="4364"/>
  <c r="W68" i="4364"/>
  <c r="Q85" i="4364"/>
  <c r="O85" i="4364"/>
  <c r="W16" i="4364"/>
  <c r="W6" i="4364"/>
  <c r="W47" i="4364"/>
  <c r="W18" i="4364"/>
  <c r="W9" i="4364"/>
  <c r="W35" i="4364"/>
  <c r="W54" i="4364"/>
  <c r="W61" i="4364"/>
  <c r="M25" i="4364"/>
  <c r="M66" i="4364"/>
  <c r="M67" i="4364"/>
  <c r="M68" i="4364"/>
  <c r="W49" i="4364"/>
  <c r="W27" i="4364"/>
  <c r="W21" i="4364"/>
  <c r="W62" i="4364"/>
  <c r="W57" i="4364"/>
  <c r="W59" i="4364"/>
  <c r="W42" i="4364"/>
  <c r="W22" i="4364"/>
  <c r="W33" i="4364"/>
  <c r="W55" i="4364"/>
  <c r="M36" i="4364"/>
  <c r="M34" i="4364"/>
  <c r="M42" i="4364"/>
  <c r="M9" i="4364"/>
  <c r="M41" i="4364"/>
  <c r="M19" i="4364"/>
  <c r="M46" i="4364"/>
  <c r="M26" i="4364"/>
  <c r="M7" i="4364"/>
  <c r="M37" i="4364"/>
  <c r="M17" i="4364"/>
  <c r="M48" i="4364"/>
  <c r="M20" i="4364"/>
  <c r="M23" i="4364"/>
  <c r="M38" i="4364"/>
  <c r="M35" i="4364"/>
  <c r="M55" i="4364"/>
  <c r="M39" i="4364"/>
  <c r="M28" i="4364"/>
  <c r="M53" i="4364"/>
  <c r="M50" i="4364"/>
  <c r="M47" i="4364"/>
  <c r="M32" i="4364"/>
  <c r="M63" i="4364"/>
  <c r="M8" i="4364"/>
  <c r="M40" i="4364"/>
  <c r="M60" i="4364"/>
  <c r="M61" i="4364"/>
  <c r="M45" i="4364"/>
  <c r="M27" i="4364"/>
  <c r="M33" i="4364"/>
  <c r="M59" i="4364"/>
  <c r="M58" i="4364"/>
  <c r="M24" i="4364"/>
  <c r="M18" i="4364"/>
  <c r="M54" i="4364"/>
  <c r="M22" i="4364"/>
  <c r="M30" i="4364"/>
  <c r="M44" i="4364"/>
  <c r="M51" i="4364"/>
  <c r="M56" i="4364"/>
  <c r="M57" i="4364"/>
  <c r="M62" i="4364"/>
  <c r="M49" i="4364"/>
  <c r="M64" i="4364"/>
  <c r="M65" i="4364"/>
  <c r="M43" i="4364"/>
  <c r="M29" i="4364"/>
  <c r="M21" i="4364"/>
  <c r="M31" i="4364"/>
  <c r="M52" i="4364"/>
  <c r="M77" i="4364"/>
  <c r="AD100" i="4364"/>
  <c r="M23" i="4367"/>
  <c r="N23" i="4367"/>
  <c r="F10" i="4367"/>
  <c r="M26" i="4367"/>
  <c r="N26" i="4367"/>
  <c r="M20" i="4367"/>
  <c r="E6" i="4367"/>
  <c r="F6" i="4367"/>
  <c r="N20" i="4367"/>
  <c r="E10" i="4367"/>
  <c r="P27" i="4369"/>
  <c r="P6" i="4369"/>
  <c r="P28" i="4369"/>
  <c r="Z54" i="4369"/>
  <c r="P45" i="4369"/>
  <c r="N6" i="4369"/>
  <c r="N45" i="4369"/>
  <c r="N12" i="4369"/>
  <c r="N7" i="4369"/>
  <c r="N13" i="4369"/>
  <c r="N32" i="4369"/>
  <c r="N34" i="4369"/>
  <c r="N33" i="4369"/>
  <c r="N29" i="4369"/>
  <c r="N14" i="4369"/>
  <c r="N31" i="4369"/>
  <c r="N10" i="4369"/>
  <c r="N11" i="4369"/>
  <c r="N15" i="4369"/>
  <c r="N9" i="4369"/>
  <c r="N28" i="4369"/>
  <c r="N30" i="4369"/>
  <c r="N8" i="4369"/>
  <c r="N27" i="4369"/>
  <c r="N35" i="4369"/>
  <c r="U56" i="4369"/>
  <c r="V54" i="4369" s="1"/>
  <c r="G12" i="4367"/>
  <c r="AA35" i="4367" s="1"/>
  <c r="U63" i="4369"/>
  <c r="V61" i="4369" s="1"/>
  <c r="U34" i="4368"/>
  <c r="W34" i="4368"/>
  <c r="H12" i="4369"/>
  <c r="H27" i="4369"/>
  <c r="H8" i="4369"/>
  <c r="H29" i="4369"/>
  <c r="H35" i="4369"/>
  <c r="H32" i="4369"/>
  <c r="H34" i="4369"/>
  <c r="H11" i="4369"/>
  <c r="H13" i="4369"/>
  <c r="H10" i="4369"/>
  <c r="H6" i="4369"/>
  <c r="H45" i="4369"/>
  <c r="H31" i="4369"/>
  <c r="H15" i="4369"/>
  <c r="H7" i="4369"/>
  <c r="H30" i="4369"/>
  <c r="H33" i="4369"/>
  <c r="H14" i="4369"/>
  <c r="H28" i="4369"/>
  <c r="H9" i="4369"/>
  <c r="S34" i="4368"/>
  <c r="AA38" i="4367" l="1"/>
  <c r="AB35" i="4367"/>
  <c r="W78" i="4364"/>
  <c r="M78" i="4364"/>
  <c r="H20" i="4369"/>
  <c r="P20" i="4369"/>
  <c r="N20" i="4369"/>
  <c r="W11" i="4364"/>
  <c r="W85" i="4364"/>
  <c r="M11" i="4364"/>
  <c r="O20" i="4367"/>
  <c r="P37" i="4369"/>
  <c r="O23" i="4367"/>
  <c r="G8" i="4367"/>
  <c r="E13" i="4367"/>
  <c r="O26" i="4367"/>
  <c r="G6" i="4367"/>
  <c r="G10" i="4367"/>
  <c r="H37" i="4369"/>
  <c r="S35" i="4368"/>
  <c r="V55" i="4369"/>
  <c r="F13" i="4367"/>
  <c r="V60" i="4369"/>
  <c r="N37" i="4369"/>
</calcChain>
</file>

<file path=xl/sharedStrings.xml><?xml version="1.0" encoding="utf-8"?>
<sst xmlns="http://schemas.openxmlformats.org/spreadsheetml/2006/main" count="436" uniqueCount="214">
  <si>
    <t>Hidráulica</t>
  </si>
  <si>
    <t>Térmica</t>
  </si>
  <si>
    <t>Total</t>
  </si>
  <si>
    <t>Estatal</t>
  </si>
  <si>
    <t>Privada</t>
  </si>
  <si>
    <t>N°</t>
  </si>
  <si>
    <t>Particp.</t>
  </si>
  <si>
    <t>ESTATAL</t>
  </si>
  <si>
    <t>Nombre de la empresa</t>
  </si>
  <si>
    <t>PRIVADA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</si>
  <si>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</si>
  <si>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</si>
  <si>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</si>
  <si>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</si>
  <si>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</si>
  <si>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</si>
  <si>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</si>
  <si>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</si>
  <si>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</si>
  <si>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</si>
  <si>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</si>
  <si>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</si>
  <si>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</si>
  <si>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</si>
  <si>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</si>
  <si>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</si>
  <si>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</si>
  <si>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</si>
  <si>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</si>
  <si>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</si>
  <si>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</si>
  <si>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>Dic</t>
  </si>
  <si>
    <t>Generadora de Energía del Perú S.A.</t>
  </si>
  <si>
    <t xml:space="preserve"> </t>
  </si>
  <si>
    <t>Longitud de linea (km) por nivel de tensión</t>
  </si>
  <si>
    <t>220 kV</t>
  </si>
  <si>
    <t>138 kV</t>
  </si>
  <si>
    <t>miles US $</t>
  </si>
  <si>
    <t>Consorcio Transmantaro S.A.</t>
  </si>
  <si>
    <t>Red Eléctrica del Sur S.A.</t>
  </si>
  <si>
    <t>EMP. PRIVADA</t>
  </si>
  <si>
    <t>REDESUR</t>
  </si>
  <si>
    <t>Mercado regulado</t>
  </si>
  <si>
    <t>Mercado libre</t>
  </si>
  <si>
    <t>Electrocentro S.A.</t>
  </si>
  <si>
    <t>Electronoroeste S.A.</t>
  </si>
  <si>
    <t>Electro Sur Este S.A.A.</t>
  </si>
  <si>
    <t>Electronorte S.A.</t>
  </si>
  <si>
    <t>Electro Oriente S.A.</t>
  </si>
  <si>
    <t>Electro Puno S.A.A.</t>
  </si>
  <si>
    <t>Electrosur S.A.</t>
  </si>
  <si>
    <t>Electro Ucayali S.A.</t>
  </si>
  <si>
    <t>Servicios Eléctricos Rioja S.A.</t>
  </si>
  <si>
    <t>Electro Pangoa S.A.</t>
  </si>
  <si>
    <t>Total distribuidoras del mercado eléctrico</t>
  </si>
  <si>
    <t>CLIENTES</t>
  </si>
  <si>
    <t>Mercado Regulado</t>
  </si>
  <si>
    <t>Mercado Libre</t>
  </si>
  <si>
    <t>VENTA DE ENERGÍA</t>
  </si>
  <si>
    <t>Solar</t>
  </si>
  <si>
    <t>Eléctrica Yanapampa S.A.C.</t>
  </si>
  <si>
    <t>Empresa de Generación Huanza S.A.</t>
  </si>
  <si>
    <t>500 kV</t>
  </si>
  <si>
    <t>REP</t>
  </si>
  <si>
    <t xml:space="preserve">         LÍNEAS DE TRANSMISIÓN EN 500kV, 220 kV y 138 kV</t>
  </si>
  <si>
    <t>ATN 1 S.A.</t>
  </si>
  <si>
    <t>Compañía Transmisora Andina S.A.</t>
  </si>
  <si>
    <t>TESUR</t>
  </si>
  <si>
    <t>9.1.   PARTICIPACIÓN DE LAS EMPRESAS* DEL MERCADO ELÉCTRICO SEGÚN SU FACTURACIÓN ** TOTAL</t>
  </si>
  <si>
    <t>Eólica</t>
  </si>
  <si>
    <t>Eólico</t>
  </si>
  <si>
    <t>ATN 2 S.A.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</si>
  <si>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</si>
  <si>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</si>
  <si>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</si>
  <si>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</si>
  <si>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Agro Industrial Paramonga S.A.A.</t>
  </si>
  <si>
    <t>Asociación Santa Lucia de Chacas</t>
  </si>
  <si>
    <t>Chinango S.A.C</t>
  </si>
  <si>
    <t>Compañia Eléctrica El Platanal S.A.</t>
  </si>
  <si>
    <t>Empresa de Generación Eléctrica Canchayllo S.A.C.</t>
  </si>
  <si>
    <t>Empresa de Generación Eléctrica Junín S.A.C.</t>
  </si>
  <si>
    <t>Empresa Eléctrica Rio Doble S.A.</t>
  </si>
  <si>
    <t>Energía Eólica S.A.</t>
  </si>
  <si>
    <t>Hidrocañete S.A.</t>
  </si>
  <si>
    <t>Hidroeléctrica Huanchor S.A.C.</t>
  </si>
  <si>
    <t>Maja Energía S.A.C.</t>
  </si>
  <si>
    <t>Moquegua FV S.A.C.</t>
  </si>
  <si>
    <t xml:space="preserve">9.3.   PARTICIPACIÓN DE LAS EMPRESAS* TRANSMISORAS** EN EL MERCADO ELÉCTRICO  SEGÚN LONGITUD DE </t>
  </si>
  <si>
    <t>Electro Dunas S.A.A.</t>
  </si>
  <si>
    <t>Empresa de Generación Huallaga S.A.</t>
  </si>
  <si>
    <t>Empresas</t>
  </si>
  <si>
    <t>Codigo</t>
  </si>
  <si>
    <t>ATN</t>
  </si>
  <si>
    <t>Centrales Santa Rosa S.A.C.</t>
  </si>
  <si>
    <t>Empresa de Interés Local Hidroeléctrica S.A. de Chacas</t>
  </si>
  <si>
    <t>Enel Distribución Perú S.A.A.</t>
  </si>
  <si>
    <t>Luz del Sur S.A.</t>
  </si>
  <si>
    <t>Proyecto Especial Chavimochic</t>
  </si>
  <si>
    <t>Sociedad Eléctrica del Sur Oeste S.A.</t>
  </si>
  <si>
    <t>Agroaurora S.A.C.</t>
  </si>
  <si>
    <t>Hidrandina S.A.</t>
  </si>
  <si>
    <t>Bioenergía del Chira S.A.</t>
  </si>
  <si>
    <t>Central Hidroeléctrica de Langui S.A.</t>
  </si>
  <si>
    <t>Compañia Hidroeléctrica Tingo S.A.</t>
  </si>
  <si>
    <t>E.A.W. Muller S.A.</t>
  </si>
  <si>
    <t>Empresa de Generación Eléctrica Rio Baños S.A.C.</t>
  </si>
  <si>
    <t>Enel Generación Perú S.A.A.</t>
  </si>
  <si>
    <t>Enel Generación Piura S.A.</t>
  </si>
  <si>
    <t>ENGIE EnergÍa Perú S.A.</t>
  </si>
  <si>
    <t>Fénix Power Perú S.A.</t>
  </si>
  <si>
    <t xml:space="preserve">Infraestructuras y Energías del Perú S.A.C. </t>
  </si>
  <si>
    <t>Kallpa Generación S.A.</t>
  </si>
  <si>
    <t>Panamericana Solar S.A.C.</t>
  </si>
  <si>
    <t>Parque Eolico Marcona S.A.C.</t>
  </si>
  <si>
    <t>Parque Eolico Tres Hermanas S.A.C.</t>
  </si>
  <si>
    <t>Planta de Reserva Fría de Generación Éten S.A.</t>
  </si>
  <si>
    <t>Samay I S.A.</t>
  </si>
  <si>
    <t>SDF Energía S.A.C.</t>
  </si>
  <si>
    <t>Shougang Generación Eléctrica S.A.A.</t>
  </si>
  <si>
    <t>Sindicato Energético S.A.</t>
  </si>
  <si>
    <t>Tacna Solar S.A.C.</t>
  </si>
  <si>
    <t>Termochilca S.A.</t>
  </si>
  <si>
    <t>Termoselva S.R.L.</t>
  </si>
  <si>
    <t>(*)</t>
  </si>
  <si>
    <t>9.4.    PARTICIPACIÓN DE LAS EMPRESAS* DISTRIBUIDORAS** EN EL MERCADO ELÉCTRICO</t>
  </si>
  <si>
    <t>Egepsa S.A.</t>
  </si>
  <si>
    <t>Empresa de Generacion Electrica Machupicchu S.A.</t>
  </si>
  <si>
    <t>Empresa Eléctrica Agua Azul S.A.</t>
  </si>
  <si>
    <t>Andean Power S.A.C.</t>
  </si>
  <si>
    <t>Electro Zaña S.A.C.</t>
  </si>
  <si>
    <t>Huaura Power Group S.A.</t>
  </si>
  <si>
    <t>Inland Energy S.A.C.</t>
  </si>
  <si>
    <t>Orazul Energy Perú S.A.</t>
  </si>
  <si>
    <t>Petramas S.A.C.</t>
  </si>
  <si>
    <t>POTENCIA</t>
  </si>
  <si>
    <t>total</t>
  </si>
  <si>
    <t>PRODUCCION</t>
  </si>
  <si>
    <t>Pomacocha Power S.A.C.</t>
  </si>
  <si>
    <t>Transmisora Eléctrica del Sur 2 S.A.C.</t>
  </si>
  <si>
    <t>Otros</t>
  </si>
  <si>
    <t>CCNCM</t>
  </si>
  <si>
    <t>Agroindustrias San Jacinto S.A.A.</t>
  </si>
  <si>
    <t>Celepsa Renovables S.R.L.</t>
  </si>
  <si>
    <t>ATN S.A.</t>
  </si>
  <si>
    <t>CONELSUR</t>
  </si>
  <si>
    <t>CONENHUA</t>
  </si>
  <si>
    <t xml:space="preserve">a. Empresas estatales </t>
  </si>
  <si>
    <t>b. Empresas privadas</t>
  </si>
  <si>
    <t>Generación Andina S.A.C.</t>
  </si>
  <si>
    <t>Genrent del Peru S.A.C.</t>
  </si>
  <si>
    <t>GR Paino S.A.C.</t>
  </si>
  <si>
    <t>GR Taruca S.A.C.</t>
  </si>
  <si>
    <t>Peruana de Inversiones en Energía Renovables S.A.</t>
  </si>
  <si>
    <t>Sociedad Minera Cerro Verde S.A.A.</t>
  </si>
  <si>
    <t>Transmisora Eléctrica del Sur 3 S.A.C.</t>
  </si>
  <si>
    <t>Transmisora Eléctrica del Sur S.A.C.</t>
  </si>
  <si>
    <t>ATLANTICA TRANSMISION</t>
  </si>
  <si>
    <t>ATN1</t>
  </si>
  <si>
    <t>ATN2</t>
  </si>
  <si>
    <t>TRANSMISORA ANDINA</t>
  </si>
  <si>
    <t>NORPERUANA</t>
  </si>
  <si>
    <t>TRANSMANTARO</t>
  </si>
  <si>
    <t>GUADALUPE</t>
  </si>
  <si>
    <t>ISAPERU</t>
  </si>
  <si>
    <t>POMACOCHA</t>
  </si>
  <si>
    <t>TESUR 2</t>
  </si>
  <si>
    <t>TESUR 3</t>
  </si>
  <si>
    <t>a. Empresas estatales</t>
  </si>
  <si>
    <t>c. Total participación de empresas* generadoras estatales y privadas</t>
  </si>
  <si>
    <t xml:space="preserve">c. Total participación de empresas* distribuidoras** </t>
  </si>
  <si>
    <t>Número de clientes</t>
  </si>
  <si>
    <t>Venta de energía   (GWh)</t>
  </si>
  <si>
    <t>Venta de energía (GWh)</t>
  </si>
  <si>
    <t>Venta de energía  (GWh)</t>
  </si>
  <si>
    <t>Colca Solar S.A.C.</t>
  </si>
  <si>
    <t>Majes Arcus S.A.C.</t>
  </si>
  <si>
    <t>Repartición Arcus S.A.C.</t>
  </si>
  <si>
    <t>Atlantica Transmisión Sur S.A.</t>
  </si>
  <si>
    <t>Compañía Transmisora Norperuana S.R.L.</t>
  </si>
  <si>
    <t>Concesionaria Línea de Transmisión CCNCM S.A.C.</t>
  </si>
  <si>
    <t>Conelsur Lt S.A.C.</t>
  </si>
  <si>
    <t>Consorcio Energético de Huancavelica S.A.</t>
  </si>
  <si>
    <t>Empresa de Transmisión Guadalupe S.A.C.</t>
  </si>
  <si>
    <t>Interconexión Eléctrica Isa Perú S.A.</t>
  </si>
  <si>
    <t>Red de Energía del Perú S.A.</t>
  </si>
  <si>
    <t>Terna Peru S.A.C.</t>
  </si>
  <si>
    <t>TERNA PERU</t>
  </si>
  <si>
    <t>OTROS</t>
  </si>
  <si>
    <t>(**) Consolidado basado en la información declarada mensualmente a la Dirección General de Electricidad (aportes y facturación por energía) a diciembre 2022.</t>
  </si>
  <si>
    <t>(*) Sólo empresas que informan a la DGE a diciembre 2022.</t>
  </si>
  <si>
    <t>Potencia instalada  2022  (MW)</t>
  </si>
  <si>
    <t>Producción de energía eléctrica  2022  (GWh)</t>
  </si>
  <si>
    <t>Facturación total 2022</t>
  </si>
  <si>
    <t>(*) Sólo empresas que informan a la DGE a diciembre 2022. Incluye valores estimados basados en la información declarada mensualmente a la Dirección General de Electricidad por facturación por energía.</t>
  </si>
  <si>
    <t>Facturación total  2022</t>
  </si>
  <si>
    <t>(**) Sólo empresas cuya actividad principal es la distribución eléctrica.</t>
  </si>
  <si>
    <t>Sólo empresas cuya actividad principal es la generación de energía eléctrica e informan a la DGE al mes de diciembre 2022.</t>
  </si>
  <si>
    <t>FACTURACION MILLONES US$ 2022</t>
  </si>
  <si>
    <r>
      <t>9.2.  PARTICIPACIÓN DE LAS EMPRESAS* GENERADORAS</t>
    </r>
    <r>
      <rPr>
        <b/>
        <sz val="12"/>
        <rFont val="Arial"/>
        <family val="2"/>
      </rPr>
      <t xml:space="preserve"> DEL MERCADO ELÉCTRICO</t>
    </r>
  </si>
  <si>
    <t>Compañía Transmisora Sur Andino S.A.C.</t>
  </si>
  <si>
    <t>Empresa de Transmisión Aymaraes S.A.C.</t>
  </si>
  <si>
    <t>GRÁFICO 2022</t>
  </si>
  <si>
    <t>Empresa Municipal de Servicio Eléctrico de Tocache S.A. 1/</t>
  </si>
  <si>
    <t>Empresa Municipal de Servicios Eléctricos Utcubamba S.A.C. 1/</t>
  </si>
  <si>
    <t>Consorcio Eléctrico de Villacuri S.A.C.</t>
  </si>
  <si>
    <t>Empresa de Distribución y Comercialización de Electricidad San Ramón S.A.</t>
  </si>
  <si>
    <t>Empresa de Servicios Eléctricos Municipales de Paramonga S.A. 1/ 2/</t>
  </si>
  <si>
    <t>1/ Empresas Municipales</t>
  </si>
  <si>
    <t>Atria Energía S.A.C.</t>
  </si>
  <si>
    <t>Empresa de Generación Eléctrica Santa Ana S.R.L.</t>
  </si>
  <si>
    <t>ENEL Green Power Perú S.A.</t>
  </si>
  <si>
    <t>Hydro Pátapo S.A.C.</t>
  </si>
  <si>
    <t>2/ Facturación estimada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</si>
</sst>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_-* #,##0.00\ _P_t_s_-;\-* #,##0.00\ _P_t_s_-;_-* &quot;-&quot;??\ _P_t_s_-;_-@_-"/>
    <numFmt numFmtId="167" formatCode="0.0%"/>
    <numFmt numFmtId="168" formatCode="_ * #,##0_ ;_ * \-#,##0_ ;_ * &quot;-&quot;??_ ;_ @_ "/>
    <numFmt numFmtId="169" formatCode="0.000"/>
    <numFmt numFmtId="170" formatCode="#\ ###\ ##0.00"/>
    <numFmt numFmtId="171" formatCode="#\ ###\ ##0"/>
    <numFmt numFmtId="172" formatCode="#\ ##0.0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u/>
      <sz val="17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b/>
      <sz val="14"/>
      <color rgb="FF9F9F9F"/>
      <name val="Arial"/>
      <family val="2"/>
    </font>
    <font>
      <b/>
      <sz val="11"/>
      <color rgb="FF9F9F9F"/>
      <name val="Arial"/>
      <family val="2"/>
    </font>
    <font>
      <b/>
      <sz val="12"/>
      <color rgb="FF9F9F9F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B7D8F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hair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hair">
        <color indexed="64"/>
      </bottom>
      <diagonal/>
    </border>
    <border>
      <left/>
      <right/>
      <top style="medium">
        <color theme="1"/>
      </top>
      <bottom style="hair">
        <color indexed="64"/>
      </bottom>
      <diagonal/>
    </border>
    <border>
      <left style="medium">
        <color indexed="64"/>
      </left>
      <right/>
      <top style="medium">
        <color theme="1"/>
      </top>
      <bottom style="hair">
        <color indexed="64"/>
      </bottom>
      <diagonal/>
    </border>
    <border>
      <left/>
      <right style="medium">
        <color theme="1"/>
      </right>
      <top style="medium">
        <color theme="1"/>
      </top>
      <bottom style="hair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6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168" fontId="0" fillId="0" borderId="0" xfId="1" applyNumberFormat="1" applyFont="1" applyBorder="1"/>
    <xf numFmtId="165" fontId="0" fillId="0" borderId="0" xfId="0" applyNumberFormat="1"/>
    <xf numFmtId="3" fontId="0" fillId="0" borderId="0" xfId="0" applyNumberFormat="1"/>
    <xf numFmtId="0" fontId="23" fillId="2" borderId="0" xfId="0" applyFont="1" applyFill="1"/>
    <xf numFmtId="0" fontId="22" fillId="2" borderId="0" xfId="0" applyFont="1" applyFill="1"/>
    <xf numFmtId="0" fontId="0" fillId="2" borderId="0" xfId="0" applyFill="1"/>
    <xf numFmtId="4" fontId="17" fillId="2" borderId="0" xfId="0" applyNumberFormat="1" applyFont="1" applyFill="1" applyAlignment="1">
      <alignment horizontal="right"/>
    </xf>
    <xf numFmtId="4" fontId="0" fillId="2" borderId="0" xfId="0" applyNumberFormat="1" applyFill="1"/>
    <xf numFmtId="0" fontId="2" fillId="2" borderId="0" xfId="0" applyFont="1" applyFill="1"/>
    <xf numFmtId="0" fontId="3" fillId="2" borderId="0" xfId="0" applyFont="1" applyFill="1"/>
    <xf numFmtId="167" fontId="7" fillId="2" borderId="0" xfId="8" applyNumberFormat="1" applyFont="1" applyFill="1" applyBorder="1" applyAlignment="1">
      <alignment horizontal="center"/>
    </xf>
    <xf numFmtId="0" fontId="18" fillId="2" borderId="0" xfId="0" applyFont="1" applyFill="1"/>
    <xf numFmtId="3" fontId="4" fillId="2" borderId="1" xfId="0" applyNumberFormat="1" applyFont="1" applyFill="1" applyBorder="1" applyAlignment="1">
      <alignment vertical="center"/>
    </xf>
    <xf numFmtId="167" fontId="7" fillId="2" borderId="2" xfId="8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167" fontId="7" fillId="2" borderId="3" xfId="8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21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/>
    <xf numFmtId="0" fontId="3" fillId="2" borderId="0" xfId="0" applyFont="1" applyFill="1" applyAlignment="1">
      <alignment horizontal="left"/>
    </xf>
    <xf numFmtId="1" fontId="0" fillId="2" borderId="0" xfId="0" applyNumberFormat="1" applyFill="1"/>
    <xf numFmtId="0" fontId="0" fillId="2" borderId="4" xfId="0" applyFill="1" applyBorder="1"/>
    <xf numFmtId="4" fontId="17" fillId="2" borderId="4" xfId="0" applyNumberFormat="1" applyFont="1" applyFill="1" applyBorder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0" fontId="19" fillId="2" borderId="0" xfId="0" applyFont="1" applyFill="1"/>
    <xf numFmtId="0" fontId="0" fillId="2" borderId="5" xfId="0" applyFill="1" applyBorder="1"/>
    <xf numFmtId="0" fontId="2" fillId="2" borderId="5" xfId="0" applyFont="1" applyFill="1" applyBorder="1"/>
    <xf numFmtId="0" fontId="24" fillId="2" borderId="0" xfId="0" applyFont="1" applyFill="1"/>
    <xf numFmtId="0" fontId="28" fillId="0" borderId="0" xfId="0" applyFont="1"/>
    <xf numFmtId="9" fontId="28" fillId="0" borderId="0" xfId="8" applyFont="1" applyBorder="1"/>
    <xf numFmtId="4" fontId="28" fillId="0" borderId="0" xfId="0" applyNumberFormat="1" applyFont="1"/>
    <xf numFmtId="167" fontId="28" fillId="0" borderId="0" xfId="0" applyNumberFormat="1" applyFont="1"/>
    <xf numFmtId="0" fontId="2" fillId="2" borderId="7" xfId="0" applyFont="1" applyFill="1" applyBorder="1"/>
    <xf numFmtId="0" fontId="0" fillId="2" borderId="0" xfId="0" applyFill="1" applyAlignment="1">
      <alignment horizontal="right"/>
    </xf>
    <xf numFmtId="4" fontId="4" fillId="2" borderId="0" xfId="0" applyNumberFormat="1" applyFont="1" applyFill="1" applyAlignment="1">
      <alignment horizontal="right"/>
    </xf>
    <xf numFmtId="9" fontId="7" fillId="2" borderId="4" xfId="7" applyFont="1" applyFill="1" applyBorder="1" applyAlignment="1">
      <alignment horizontal="right"/>
    </xf>
    <xf numFmtId="4" fontId="0" fillId="2" borderId="9" xfId="0" applyNumberForma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9" fontId="7" fillId="2" borderId="13" xfId="7" applyFont="1" applyFill="1" applyBorder="1" applyAlignment="1">
      <alignment horizontal="right"/>
    </xf>
    <xf numFmtId="4" fontId="4" fillId="2" borderId="13" xfId="0" applyNumberFormat="1" applyFont="1" applyFill="1" applyBorder="1" applyAlignment="1">
      <alignment horizontal="right"/>
    </xf>
    <xf numFmtId="9" fontId="7" fillId="2" borderId="14" xfId="7" applyFont="1" applyFill="1" applyBorder="1" applyAlignment="1">
      <alignment horizontal="right"/>
    </xf>
    <xf numFmtId="0" fontId="0" fillId="2" borderId="15" xfId="0" applyFill="1" applyBorder="1"/>
    <xf numFmtId="0" fontId="0" fillId="2" borderId="12" xfId="0" applyFill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right"/>
    </xf>
    <xf numFmtId="0" fontId="0" fillId="2" borderId="16" xfId="0" applyFill="1" applyBorder="1"/>
    <xf numFmtId="0" fontId="0" fillId="2" borderId="17" xfId="0" applyFill="1" applyBorder="1" applyAlignment="1">
      <alignment horizontal="righ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9" fillId="2" borderId="18" xfId="0" applyFont="1" applyFill="1" applyBorder="1" applyAlignment="1">
      <alignment horizontal="center" vertical="center"/>
    </xf>
    <xf numFmtId="170" fontId="30" fillId="2" borderId="19" xfId="0" applyNumberFormat="1" applyFont="1" applyFill="1" applyBorder="1" applyAlignment="1">
      <alignment vertical="center"/>
    </xf>
    <xf numFmtId="167" fontId="31" fillId="2" borderId="19" xfId="7" applyNumberFormat="1" applyFont="1" applyFill="1" applyBorder="1" applyAlignment="1">
      <alignment horizontal="center" vertical="center"/>
    </xf>
    <xf numFmtId="170" fontId="30" fillId="2" borderId="0" xfId="0" applyNumberFormat="1" applyFont="1" applyFill="1" applyAlignment="1">
      <alignment vertical="center"/>
    </xf>
    <xf numFmtId="170" fontId="32" fillId="2" borderId="0" xfId="0" applyNumberFormat="1" applyFont="1" applyFill="1" applyAlignment="1">
      <alignment vertical="center"/>
    </xf>
    <xf numFmtId="167" fontId="31" fillId="2" borderId="13" xfId="7" applyNumberFormat="1" applyFont="1" applyFill="1" applyBorder="1" applyAlignment="1">
      <alignment horizontal="center" vertical="center"/>
    </xf>
    <xf numFmtId="170" fontId="30" fillId="2" borderId="7" xfId="0" applyNumberFormat="1" applyFont="1" applyFill="1" applyBorder="1" applyAlignment="1">
      <alignment vertical="center"/>
    </xf>
    <xf numFmtId="10" fontId="31" fillId="2" borderId="19" xfId="7" applyNumberFormat="1" applyFont="1" applyFill="1" applyBorder="1" applyAlignment="1">
      <alignment horizontal="center" vertical="center"/>
    </xf>
    <xf numFmtId="170" fontId="32" fillId="2" borderId="19" xfId="0" applyNumberFormat="1" applyFont="1" applyFill="1" applyBorder="1" applyAlignment="1">
      <alignment vertical="center"/>
    </xf>
    <xf numFmtId="10" fontId="31" fillId="2" borderId="13" xfId="7" applyNumberFormat="1" applyFont="1" applyFill="1" applyBorder="1" applyAlignment="1">
      <alignment horizontal="center" vertical="center"/>
    </xf>
    <xf numFmtId="170" fontId="30" fillId="2" borderId="9" xfId="0" applyNumberFormat="1" applyFont="1" applyFill="1" applyBorder="1" applyAlignment="1">
      <alignment vertical="center"/>
    </xf>
    <xf numFmtId="167" fontId="31" fillId="2" borderId="20" xfId="7" applyNumberFormat="1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3" fillId="2" borderId="21" xfId="0" applyFont="1" applyFill="1" applyBorder="1" applyAlignment="1">
      <alignment horizontal="center" vertical="center"/>
    </xf>
    <xf numFmtId="0" fontId="32" fillId="2" borderId="22" xfId="0" applyFont="1" applyFill="1" applyBorder="1" applyAlignment="1">
      <alignment horizontal="center" vertical="center"/>
    </xf>
    <xf numFmtId="170" fontId="30" fillId="2" borderId="23" xfId="0" applyNumberFormat="1" applyFont="1" applyFill="1" applyBorder="1" applyAlignment="1">
      <alignment vertical="center"/>
    </xf>
    <xf numFmtId="167" fontId="31" fillId="2" borderId="24" xfId="7" applyNumberFormat="1" applyFont="1" applyFill="1" applyBorder="1" applyAlignment="1">
      <alignment horizontal="center" vertical="center"/>
    </xf>
    <xf numFmtId="170" fontId="32" fillId="2" borderId="24" xfId="0" applyNumberFormat="1" applyFont="1" applyFill="1" applyBorder="1" applyAlignment="1">
      <alignment vertical="center"/>
    </xf>
    <xf numFmtId="167" fontId="31" fillId="2" borderId="22" xfId="7" applyNumberFormat="1" applyFont="1" applyFill="1" applyBorder="1" applyAlignment="1">
      <alignment horizontal="center" vertical="center"/>
    </xf>
    <xf numFmtId="170" fontId="30" fillId="2" borderId="21" xfId="0" applyNumberFormat="1" applyFont="1" applyFill="1" applyBorder="1" applyAlignment="1">
      <alignment vertical="center"/>
    </xf>
    <xf numFmtId="10" fontId="31" fillId="2" borderId="22" xfId="7" applyNumberFormat="1" applyFont="1" applyFill="1" applyBorder="1" applyAlignment="1">
      <alignment horizontal="center" vertical="center"/>
    </xf>
    <xf numFmtId="170" fontId="32" fillId="2" borderId="23" xfId="0" applyNumberFormat="1" applyFont="1" applyFill="1" applyBorder="1" applyAlignment="1">
      <alignment vertical="center"/>
    </xf>
    <xf numFmtId="167" fontId="31" fillId="2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vertical="center"/>
    </xf>
    <xf numFmtId="4" fontId="14" fillId="2" borderId="0" xfId="1" applyNumberFormat="1" applyFont="1" applyFill="1" applyBorder="1" applyAlignment="1">
      <alignment vertical="center"/>
    </xf>
    <xf numFmtId="4" fontId="32" fillId="2" borderId="25" xfId="0" applyNumberFormat="1" applyFont="1" applyFill="1" applyBorder="1" applyAlignment="1">
      <alignment vertical="center"/>
    </xf>
    <xf numFmtId="4" fontId="30" fillId="2" borderId="26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4" fontId="33" fillId="2" borderId="27" xfId="0" applyNumberFormat="1" applyFont="1" applyFill="1" applyBorder="1" applyAlignment="1">
      <alignment vertical="center"/>
    </xf>
    <xf numFmtId="167" fontId="31" fillId="2" borderId="23" xfId="7" applyNumberFormat="1" applyFont="1" applyFill="1" applyBorder="1" applyAlignment="1">
      <alignment horizontal="center" vertical="center"/>
    </xf>
    <xf numFmtId="167" fontId="31" fillId="2" borderId="28" xfId="7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167" fontId="7" fillId="2" borderId="0" xfId="7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10" fontId="7" fillId="2" borderId="0" xfId="7" applyNumberFormat="1" applyFont="1" applyFill="1" applyBorder="1" applyAlignment="1">
      <alignment horizontal="center" vertical="center"/>
    </xf>
    <xf numFmtId="9" fontId="7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4" fontId="4" fillId="0" borderId="29" xfId="0" applyNumberFormat="1" applyFont="1" applyBorder="1" applyAlignment="1">
      <alignment vertical="center"/>
    </xf>
    <xf numFmtId="167" fontId="7" fillId="0" borderId="30" xfId="7" applyNumberFormat="1" applyFont="1" applyFill="1" applyBorder="1" applyAlignment="1">
      <alignment horizontal="center" vertical="center"/>
    </xf>
    <xf numFmtId="167" fontId="7" fillId="0" borderId="78" xfId="7" applyNumberFormat="1" applyFont="1" applyFill="1" applyBorder="1" applyAlignment="1">
      <alignment horizontal="center" vertical="center"/>
    </xf>
    <xf numFmtId="4" fontId="4" fillId="0" borderId="79" xfId="0" applyNumberFormat="1" applyFont="1" applyBorder="1" applyAlignment="1">
      <alignment vertical="center"/>
    </xf>
    <xf numFmtId="167" fontId="7" fillId="0" borderId="80" xfId="7" applyNumberFormat="1" applyFont="1" applyFill="1" applyBorder="1" applyAlignment="1">
      <alignment horizontal="center" vertical="center"/>
    </xf>
    <xf numFmtId="167" fontId="7" fillId="0" borderId="79" xfId="7" applyNumberFormat="1" applyFont="1" applyFill="1" applyBorder="1" applyAlignment="1">
      <alignment horizontal="center" vertical="center"/>
    </xf>
    <xf numFmtId="167" fontId="7" fillId="0" borderId="81" xfId="7" applyNumberFormat="1" applyFont="1" applyFill="1" applyBorder="1" applyAlignment="1">
      <alignment horizontal="center" vertical="center"/>
    </xf>
    <xf numFmtId="4" fontId="4" fillId="0" borderId="81" xfId="0" applyNumberFormat="1" applyFont="1" applyBorder="1" applyAlignment="1">
      <alignment vertical="center"/>
    </xf>
    <xf numFmtId="4" fontId="4" fillId="0" borderId="82" xfId="0" applyNumberFormat="1" applyFont="1" applyBorder="1" applyAlignment="1">
      <alignment vertical="center"/>
    </xf>
    <xf numFmtId="167" fontId="7" fillId="0" borderId="82" xfId="7" applyNumberFormat="1" applyFon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3" xfId="0" applyBorder="1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vertical="center"/>
    </xf>
    <xf numFmtId="10" fontId="31" fillId="2" borderId="32" xfId="8" applyNumberFormat="1" applyFont="1" applyFill="1" applyBorder="1" applyAlignment="1">
      <alignment horizontal="center" vertical="center"/>
    </xf>
    <xf numFmtId="3" fontId="32" fillId="2" borderId="32" xfId="0" applyNumberFormat="1" applyFont="1" applyFill="1" applyBorder="1" applyAlignment="1">
      <alignment vertical="center"/>
    </xf>
    <xf numFmtId="10" fontId="31" fillId="2" borderId="12" xfId="8" applyNumberFormat="1" applyFont="1" applyFill="1" applyBorder="1" applyAlignment="1">
      <alignment horizontal="center" vertical="center"/>
    </xf>
    <xf numFmtId="4" fontId="32" fillId="2" borderId="32" xfId="0" applyNumberFormat="1" applyFont="1" applyFill="1" applyBorder="1" applyAlignment="1">
      <alignment vertical="center"/>
    </xf>
    <xf numFmtId="167" fontId="31" fillId="2" borderId="12" xfId="8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vertical="center"/>
    </xf>
    <xf numFmtId="10" fontId="31" fillId="2" borderId="19" xfId="8" applyNumberFormat="1" applyFont="1" applyFill="1" applyBorder="1" applyAlignment="1">
      <alignment horizontal="center" vertical="center"/>
    </xf>
    <xf numFmtId="3" fontId="32" fillId="2" borderId="19" xfId="0" applyNumberFormat="1" applyFont="1" applyFill="1" applyBorder="1" applyAlignment="1">
      <alignment vertical="center"/>
    </xf>
    <xf numFmtId="10" fontId="31" fillId="2" borderId="13" xfId="8" applyNumberFormat="1" applyFont="1" applyFill="1" applyBorder="1" applyAlignment="1">
      <alignment horizontal="center" vertical="center"/>
    </xf>
    <xf numFmtId="4" fontId="32" fillId="2" borderId="19" xfId="0" applyNumberFormat="1" applyFont="1" applyFill="1" applyBorder="1" applyAlignment="1">
      <alignment vertical="center"/>
    </xf>
    <xf numFmtId="167" fontId="31" fillId="2" borderId="13" xfId="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9" fillId="2" borderId="34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3" fontId="33" fillId="2" borderId="36" xfId="0" applyNumberFormat="1" applyFont="1" applyFill="1" applyBorder="1" applyAlignment="1">
      <alignment vertical="center"/>
    </xf>
    <xf numFmtId="167" fontId="31" fillId="2" borderId="37" xfId="8" applyNumberFormat="1" applyFont="1" applyFill="1" applyBorder="1" applyAlignment="1">
      <alignment horizontal="center" vertical="center"/>
    </xf>
    <xf numFmtId="3" fontId="33" fillId="2" borderId="27" xfId="0" applyNumberFormat="1" applyFont="1" applyFill="1" applyBorder="1" applyAlignment="1">
      <alignment vertical="center"/>
    </xf>
    <xf numFmtId="3" fontId="34" fillId="2" borderId="27" xfId="0" applyNumberFormat="1" applyFont="1" applyFill="1" applyBorder="1" applyAlignment="1">
      <alignment vertical="center"/>
    </xf>
    <xf numFmtId="10" fontId="31" fillId="2" borderId="38" xfId="8" applyNumberFormat="1" applyFont="1" applyFill="1" applyBorder="1" applyAlignment="1">
      <alignment horizontal="center" vertical="center"/>
    </xf>
    <xf numFmtId="4" fontId="33" fillId="2" borderId="36" xfId="0" applyNumberFormat="1" applyFont="1" applyFill="1" applyBorder="1" applyAlignment="1">
      <alignment vertical="center"/>
    </xf>
    <xf numFmtId="4" fontId="34" fillId="2" borderId="27" xfId="0" applyNumberFormat="1" applyFont="1" applyFill="1" applyBorder="1" applyAlignment="1">
      <alignment vertical="center"/>
    </xf>
    <xf numFmtId="4" fontId="34" fillId="2" borderId="36" xfId="0" applyNumberFormat="1" applyFont="1" applyFill="1" applyBorder="1" applyAlignment="1">
      <alignment vertical="center"/>
    </xf>
    <xf numFmtId="167" fontId="31" fillId="2" borderId="38" xfId="8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7" fillId="2" borderId="0" xfId="8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9" fillId="2" borderId="36" xfId="0" applyFont="1" applyFill="1" applyBorder="1" applyAlignment="1">
      <alignment horizontal="center" vertical="center"/>
    </xf>
    <xf numFmtId="3" fontId="33" fillId="2" borderId="21" xfId="0" applyNumberFormat="1" applyFont="1" applyFill="1" applyBorder="1" applyAlignment="1">
      <alignment vertical="center"/>
    </xf>
    <xf numFmtId="167" fontId="31" fillId="2" borderId="24" xfId="8" applyNumberFormat="1" applyFont="1" applyFill="1" applyBorder="1" applyAlignment="1">
      <alignment horizontal="center" vertical="center"/>
    </xf>
    <xf numFmtId="3" fontId="33" fillId="2" borderId="24" xfId="0" applyNumberFormat="1" applyFont="1" applyFill="1" applyBorder="1" applyAlignment="1">
      <alignment vertical="center"/>
    </xf>
    <xf numFmtId="3" fontId="34" fillId="2" borderId="24" xfId="0" applyNumberFormat="1" applyFont="1" applyFill="1" applyBorder="1" applyAlignment="1">
      <alignment vertical="center"/>
    </xf>
    <xf numFmtId="10" fontId="31" fillId="2" borderId="22" xfId="8" applyNumberFormat="1" applyFont="1" applyFill="1" applyBorder="1" applyAlignment="1">
      <alignment horizontal="center" vertical="center"/>
    </xf>
    <xf numFmtId="4" fontId="33" fillId="2" borderId="21" xfId="0" applyNumberFormat="1" applyFont="1" applyFill="1" applyBorder="1" applyAlignment="1">
      <alignment vertical="center"/>
    </xf>
    <xf numFmtId="4" fontId="33" fillId="2" borderId="24" xfId="0" applyNumberFormat="1" applyFont="1" applyFill="1" applyBorder="1" applyAlignment="1">
      <alignment vertical="center"/>
    </xf>
    <xf numFmtId="4" fontId="34" fillId="2" borderId="24" xfId="0" applyNumberFormat="1" applyFont="1" applyFill="1" applyBorder="1" applyAlignment="1">
      <alignment vertical="center"/>
    </xf>
    <xf numFmtId="4" fontId="34" fillId="2" borderId="21" xfId="0" applyNumberFormat="1" applyFont="1" applyFill="1" applyBorder="1" applyAlignment="1">
      <alignment vertical="center"/>
    </xf>
    <xf numFmtId="167" fontId="31" fillId="2" borderId="22" xfId="8" applyNumberFormat="1" applyFont="1" applyFill="1" applyBorder="1" applyAlignment="1">
      <alignment horizontal="center" vertical="center"/>
    </xf>
    <xf numFmtId="3" fontId="30" fillId="2" borderId="15" xfId="0" applyNumberFormat="1" applyFont="1" applyFill="1" applyBorder="1" applyAlignment="1">
      <alignment vertical="center"/>
    </xf>
    <xf numFmtId="3" fontId="30" fillId="2" borderId="32" xfId="0" applyNumberFormat="1" applyFont="1" applyFill="1" applyBorder="1" applyAlignment="1">
      <alignment vertical="center"/>
    </xf>
    <xf numFmtId="4" fontId="30" fillId="2" borderId="15" xfId="0" applyNumberFormat="1" applyFont="1" applyFill="1" applyBorder="1" applyAlignment="1">
      <alignment vertical="center"/>
    </xf>
    <xf numFmtId="4" fontId="30" fillId="2" borderId="32" xfId="0" applyNumberFormat="1" applyFont="1" applyFill="1" applyBorder="1" applyAlignment="1">
      <alignment vertical="center"/>
    </xf>
    <xf numFmtId="3" fontId="30" fillId="2" borderId="7" xfId="0" applyNumberFormat="1" applyFont="1" applyFill="1" applyBorder="1" applyAlignment="1">
      <alignment vertical="center"/>
    </xf>
    <xf numFmtId="3" fontId="30" fillId="2" borderId="19" xfId="0" applyNumberFormat="1" applyFont="1" applyFill="1" applyBorder="1" applyAlignment="1">
      <alignment vertical="center"/>
    </xf>
    <xf numFmtId="4" fontId="30" fillId="2" borderId="7" xfId="0" applyNumberFormat="1" applyFont="1" applyFill="1" applyBorder="1" applyAlignment="1">
      <alignment vertical="center"/>
    </xf>
    <xf numFmtId="4" fontId="30" fillId="2" borderId="19" xfId="0" applyNumberFormat="1" applyFont="1" applyFill="1" applyBorder="1" applyAlignment="1">
      <alignment vertical="center"/>
    </xf>
    <xf numFmtId="4" fontId="30" fillId="2" borderId="15" xfId="0" applyNumberFormat="1" applyFont="1" applyFill="1" applyBorder="1" applyAlignment="1">
      <alignment horizontal="right" vertical="center"/>
    </xf>
    <xf numFmtId="4" fontId="30" fillId="2" borderId="7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165" fontId="0" fillId="0" borderId="0" xfId="0" applyNumberFormat="1" applyAlignment="1">
      <alignment vertical="center"/>
    </xf>
    <xf numFmtId="0" fontId="10" fillId="2" borderId="0" xfId="0" applyFont="1" applyFill="1" applyAlignment="1">
      <alignment horizontal="center" vertical="center"/>
    </xf>
    <xf numFmtId="4" fontId="0" fillId="2" borderId="18" xfId="0" applyNumberFormat="1" applyFill="1" applyBorder="1" applyAlignment="1">
      <alignment vertical="center"/>
    </xf>
    <xf numFmtId="9" fontId="7" fillId="2" borderId="39" xfId="7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vertical="center"/>
    </xf>
    <xf numFmtId="9" fontId="7" fillId="2" borderId="40" xfId="7" applyFont="1" applyFill="1" applyBorder="1" applyAlignment="1">
      <alignment horizontal="center" vertical="center"/>
    </xf>
    <xf numFmtId="9" fontId="7" fillId="2" borderId="0" xfId="8" applyFont="1" applyFill="1" applyBorder="1" applyAlignment="1">
      <alignment horizontal="center" vertical="center"/>
    </xf>
    <xf numFmtId="4" fontId="0" fillId="2" borderId="5" xfId="0" applyNumberFormat="1" applyFill="1" applyBorder="1" applyAlignment="1">
      <alignment vertical="center"/>
    </xf>
    <xf numFmtId="9" fontId="7" fillId="2" borderId="41" xfId="7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vertical="center"/>
    </xf>
    <xf numFmtId="9" fontId="7" fillId="2" borderId="42" xfId="7" applyFont="1" applyFill="1" applyBorder="1" applyAlignment="1">
      <alignment horizontal="center" vertical="center"/>
    </xf>
    <xf numFmtId="4" fontId="2" fillId="0" borderId="28" xfId="0" applyNumberFormat="1" applyFont="1" applyBorder="1" applyAlignment="1">
      <alignment vertical="center"/>
    </xf>
    <xf numFmtId="4" fontId="4" fillId="2" borderId="43" xfId="0" applyNumberFormat="1" applyFont="1" applyFill="1" applyBorder="1" applyAlignment="1">
      <alignment vertical="center"/>
    </xf>
    <xf numFmtId="4" fontId="4" fillId="2" borderId="36" xfId="0" applyNumberFormat="1" applyFont="1" applyFill="1" applyBorder="1" applyAlignment="1">
      <alignment vertical="center"/>
    </xf>
    <xf numFmtId="9" fontId="7" fillId="2" borderId="38" xfId="8" applyFont="1" applyFill="1" applyBorder="1" applyAlignment="1">
      <alignment horizontal="center" vertical="center"/>
    </xf>
    <xf numFmtId="165" fontId="28" fillId="0" borderId="0" xfId="0" applyNumberFormat="1" applyFont="1" applyAlignment="1">
      <alignment vertical="center"/>
    </xf>
    <xf numFmtId="0" fontId="24" fillId="2" borderId="0" xfId="0" applyFont="1" applyFill="1" applyAlignment="1">
      <alignment vertical="center"/>
    </xf>
    <xf numFmtId="1" fontId="0" fillId="2" borderId="0" xfId="0" applyNumberFormat="1" applyFill="1" applyAlignment="1">
      <alignment vertical="center"/>
    </xf>
    <xf numFmtId="166" fontId="0" fillId="0" borderId="0" xfId="1" applyFont="1"/>
    <xf numFmtId="172" fontId="0" fillId="0" borderId="0" xfId="0" applyNumberFormat="1"/>
    <xf numFmtId="0" fontId="0" fillId="2" borderId="8" xfId="0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4" fontId="2" fillId="0" borderId="36" xfId="0" applyNumberFormat="1" applyFont="1" applyBorder="1" applyAlignment="1">
      <alignment vertical="center"/>
    </xf>
    <xf numFmtId="4" fontId="0" fillId="2" borderId="61" xfId="0" applyNumberFormat="1" applyFill="1" applyBorder="1" applyAlignment="1">
      <alignment vertical="center"/>
    </xf>
    <xf numFmtId="4" fontId="2" fillId="0" borderId="62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4" fontId="0" fillId="2" borderId="61" xfId="0" applyNumberFormat="1" applyFill="1" applyBorder="1" applyAlignment="1">
      <alignment horizontal="right"/>
    </xf>
    <xf numFmtId="4" fontId="13" fillId="2" borderId="9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left" indent="1"/>
    </xf>
    <xf numFmtId="10" fontId="31" fillId="2" borderId="20" xfId="7" applyNumberFormat="1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0" fontId="30" fillId="2" borderId="73" xfId="0" applyFont="1" applyFill="1" applyBorder="1" applyAlignment="1">
      <alignment vertical="center"/>
    </xf>
    <xf numFmtId="4" fontId="30" fillId="2" borderId="26" xfId="0" applyNumberFormat="1" applyFont="1" applyFill="1" applyBorder="1" applyAlignment="1">
      <alignment horizontal="right" vertical="center" indent="1"/>
    </xf>
    <xf numFmtId="4" fontId="2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4" fillId="0" borderId="0" xfId="0" applyNumberFormat="1" applyFont="1"/>
    <xf numFmtId="167" fontId="7" fillId="0" borderId="0" xfId="7" applyNumberFormat="1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1" fontId="36" fillId="0" borderId="0" xfId="0" applyNumberFormat="1" applyFont="1" applyAlignment="1">
      <alignment horizontal="left" vertical="center"/>
    </xf>
    <xf numFmtId="4" fontId="36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 horizontal="right"/>
    </xf>
    <xf numFmtId="4" fontId="36" fillId="0" borderId="0" xfId="0" applyNumberFormat="1" applyFont="1"/>
    <xf numFmtId="0" fontId="38" fillId="0" borderId="0" xfId="0" applyFont="1"/>
    <xf numFmtId="4" fontId="36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9" fontId="36" fillId="2" borderId="0" xfId="7" applyFont="1" applyFill="1" applyBorder="1" applyAlignment="1">
      <alignment vertical="center"/>
    </xf>
    <xf numFmtId="3" fontId="36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>
      <alignment horizontal="center"/>
    </xf>
    <xf numFmtId="0" fontId="39" fillId="2" borderId="0" xfId="0" applyFont="1" applyFill="1"/>
    <xf numFmtId="4" fontId="39" fillId="2" borderId="0" xfId="0" applyNumberFormat="1" applyFont="1" applyFill="1"/>
    <xf numFmtId="0" fontId="36" fillId="2" borderId="0" xfId="0" applyFont="1" applyFill="1"/>
    <xf numFmtId="1" fontId="36" fillId="2" borderId="0" xfId="0" applyNumberFormat="1" applyFont="1" applyFill="1" applyAlignment="1">
      <alignment vertical="center"/>
    </xf>
    <xf numFmtId="4" fontId="37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left"/>
    </xf>
    <xf numFmtId="0" fontId="36" fillId="2" borderId="0" xfId="0" applyFont="1" applyFill="1" applyAlignment="1">
      <alignment horizontal="center"/>
    </xf>
    <xf numFmtId="4" fontId="36" fillId="2" borderId="0" xfId="0" applyNumberFormat="1" applyFont="1" applyFill="1"/>
    <xf numFmtId="9" fontId="36" fillId="2" borderId="0" xfId="7" applyFont="1" applyFill="1" applyBorder="1"/>
    <xf numFmtId="9" fontId="7" fillId="2" borderId="9" xfId="7" applyFont="1" applyFill="1" applyBorder="1" applyAlignment="1">
      <alignment horizontal="right"/>
    </xf>
    <xf numFmtId="9" fontId="7" fillId="2" borderId="11" xfId="7" applyFont="1" applyFill="1" applyBorder="1" applyAlignment="1">
      <alignment horizontal="right"/>
    </xf>
    <xf numFmtId="0" fontId="36" fillId="0" borderId="0" xfId="0" applyFont="1" applyAlignment="1">
      <alignment horizontal="center" vertical="center"/>
    </xf>
    <xf numFmtId="9" fontId="36" fillId="0" borderId="0" xfId="7" applyFont="1" applyAlignment="1">
      <alignment horizontal="left"/>
    </xf>
    <xf numFmtId="1" fontId="36" fillId="0" borderId="0" xfId="0" applyNumberFormat="1" applyFont="1"/>
    <xf numFmtId="9" fontId="36" fillId="0" borderId="0" xfId="7" applyFont="1" applyBorder="1" applyAlignment="1">
      <alignment horizontal="center"/>
    </xf>
    <xf numFmtId="0" fontId="40" fillId="0" borderId="0" xfId="0" applyFont="1"/>
    <xf numFmtId="0" fontId="36" fillId="0" borderId="0" xfId="0" applyFont="1" applyAlignment="1">
      <alignment horizontal="center"/>
    </xf>
    <xf numFmtId="164" fontId="36" fillId="0" borderId="0" xfId="0" applyNumberFormat="1" applyFont="1"/>
    <xf numFmtId="2" fontId="36" fillId="0" borderId="0" xfId="0" applyNumberFormat="1" applyFont="1"/>
    <xf numFmtId="9" fontId="36" fillId="2" borderId="0" xfId="0" applyNumberFormat="1" applyFont="1" applyFill="1"/>
    <xf numFmtId="165" fontId="36" fillId="0" borderId="0" xfId="0" applyNumberFormat="1" applyFont="1" applyAlignment="1">
      <alignment vertical="center"/>
    </xf>
    <xf numFmtId="172" fontId="36" fillId="0" borderId="0" xfId="0" applyNumberFormat="1" applyFont="1"/>
    <xf numFmtId="0" fontId="36" fillId="0" borderId="0" xfId="0" applyFont="1" applyAlignment="1">
      <alignment horizontal="right" vertical="center"/>
    </xf>
    <xf numFmtId="9" fontId="36" fillId="0" borderId="0" xfId="8" applyFont="1" applyBorder="1" applyAlignment="1">
      <alignment vertical="center"/>
    </xf>
    <xf numFmtId="9" fontId="36" fillId="0" borderId="0" xfId="8" applyFont="1" applyBorder="1"/>
    <xf numFmtId="9" fontId="36" fillId="0" borderId="0" xfId="8" applyFont="1" applyBorder="1" applyAlignment="1">
      <alignment horizontal="right"/>
    </xf>
    <xf numFmtId="167" fontId="36" fillId="0" borderId="0" xfId="0" applyNumberFormat="1" applyFont="1"/>
    <xf numFmtId="4" fontId="0" fillId="2" borderId="32" xfId="0" applyNumberFormat="1" applyFill="1" applyBorder="1" applyAlignment="1">
      <alignment horizontal="right"/>
    </xf>
    <xf numFmtId="9" fontId="7" fillId="2" borderId="19" xfId="7" applyFont="1" applyFill="1" applyBorder="1" applyAlignment="1">
      <alignment horizontal="right"/>
    </xf>
    <xf numFmtId="3" fontId="0" fillId="2" borderId="19" xfId="0" applyNumberFormat="1" applyFill="1" applyBorder="1" applyAlignment="1">
      <alignment horizontal="right"/>
    </xf>
    <xf numFmtId="4" fontId="0" fillId="2" borderId="19" xfId="0" applyNumberFormat="1" applyFill="1" applyBorder="1" applyAlignment="1">
      <alignment horizontal="right"/>
    </xf>
    <xf numFmtId="9" fontId="7" fillId="2" borderId="94" xfId="7" applyFon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4" fontId="4" fillId="2" borderId="19" xfId="0" applyNumberFormat="1" applyFont="1" applyFill="1" applyBorder="1" applyAlignment="1">
      <alignment horizontal="right"/>
    </xf>
    <xf numFmtId="9" fontId="7" fillId="2" borderId="95" xfId="7" applyFont="1" applyFill="1" applyBorder="1" applyAlignment="1">
      <alignment horizontal="right"/>
    </xf>
    <xf numFmtId="4" fontId="30" fillId="2" borderId="99" xfId="0" applyNumberFormat="1" applyFont="1" applyFill="1" applyBorder="1" applyAlignment="1">
      <alignment vertical="center"/>
    </xf>
    <xf numFmtId="0" fontId="36" fillId="3" borderId="0" xfId="0" applyFont="1" applyFill="1"/>
    <xf numFmtId="166" fontId="36" fillId="0" borderId="0" xfId="1" applyFont="1" applyBorder="1"/>
    <xf numFmtId="166" fontId="36" fillId="0" borderId="0" xfId="1" applyFont="1" applyBorder="1" applyAlignment="1">
      <alignment vertical="center"/>
    </xf>
    <xf numFmtId="166" fontId="36" fillId="0" borderId="0" xfId="1" applyFont="1" applyFill="1" applyBorder="1" applyAlignment="1">
      <alignment vertical="center"/>
    </xf>
    <xf numFmtId="166" fontId="36" fillId="0" borderId="0" xfId="0" applyNumberFormat="1" applyFont="1" applyAlignment="1">
      <alignment vertical="center"/>
    </xf>
    <xf numFmtId="9" fontId="0" fillId="2" borderId="0" xfId="7" applyFont="1" applyFill="1" applyAlignment="1">
      <alignment vertical="center"/>
    </xf>
    <xf numFmtId="9" fontId="0" fillId="0" borderId="0" xfId="7" applyFont="1"/>
    <xf numFmtId="9" fontId="0" fillId="0" borderId="0" xfId="7" applyFont="1" applyAlignment="1">
      <alignment vertical="center"/>
    </xf>
    <xf numFmtId="9" fontId="0" fillId="2" borderId="0" xfId="7" applyFont="1" applyFill="1" applyBorder="1"/>
    <xf numFmtId="9" fontId="7" fillId="2" borderId="0" xfId="7" applyFont="1" applyFill="1" applyBorder="1" applyAlignment="1">
      <alignment horizontal="center"/>
    </xf>
    <xf numFmtId="166" fontId="36" fillId="0" borderId="0" xfId="1" applyFont="1"/>
    <xf numFmtId="166" fontId="36" fillId="0" borderId="0" xfId="1" applyFont="1" applyAlignment="1">
      <alignment horizontal="left"/>
    </xf>
    <xf numFmtId="0" fontId="13" fillId="0" borderId="6" xfId="0" applyFont="1" applyBorder="1" applyAlignment="1">
      <alignment vertical="center"/>
    </xf>
    <xf numFmtId="4" fontId="0" fillId="2" borderId="5" xfId="0" applyNumberFormat="1" applyFill="1" applyBorder="1" applyAlignment="1">
      <alignment horizontal="right" vertical="center"/>
    </xf>
    <xf numFmtId="169" fontId="26" fillId="0" borderId="0" xfId="0" applyNumberFormat="1" applyFont="1" applyAlignment="1">
      <alignment horizontal="center"/>
    </xf>
    <xf numFmtId="0" fontId="41" fillId="4" borderId="96" xfId="0" applyFont="1" applyFill="1" applyBorder="1" applyAlignment="1">
      <alignment horizontal="center" vertical="center"/>
    </xf>
    <xf numFmtId="0" fontId="41" fillId="4" borderId="97" xfId="0" applyFont="1" applyFill="1" applyBorder="1" applyAlignment="1">
      <alignment horizontal="center" vertical="center"/>
    </xf>
    <xf numFmtId="0" fontId="41" fillId="4" borderId="98" xfId="0" applyFont="1" applyFill="1" applyBorder="1" applyAlignment="1">
      <alignment horizontal="center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50" xfId="0" applyFont="1" applyFill="1" applyBorder="1" applyAlignment="1">
      <alignment horizontal="center" vertical="center"/>
    </xf>
    <xf numFmtId="0" fontId="41" fillId="4" borderId="51" xfId="0" applyFont="1" applyFill="1" applyBorder="1" applyAlignment="1">
      <alignment horizontal="center" vertical="center"/>
    </xf>
    <xf numFmtId="0" fontId="41" fillId="4" borderId="52" xfId="0" applyFont="1" applyFill="1" applyBorder="1" applyAlignment="1">
      <alignment horizontal="center" vertical="center"/>
    </xf>
    <xf numFmtId="0" fontId="41" fillId="4" borderId="48" xfId="0" applyFont="1" applyFill="1" applyBorder="1" applyAlignment="1">
      <alignment horizontal="center" vertical="center"/>
    </xf>
    <xf numFmtId="0" fontId="41" fillId="4" borderId="53" xfId="0" applyFont="1" applyFill="1" applyBorder="1" applyAlignment="1">
      <alignment horizontal="center" vertical="center"/>
    </xf>
    <xf numFmtId="0" fontId="41" fillId="4" borderId="59" xfId="0" applyFont="1" applyFill="1" applyBorder="1" applyAlignment="1">
      <alignment horizontal="center" vertical="center"/>
    </xf>
    <xf numFmtId="0" fontId="41" fillId="4" borderId="72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0" fontId="41" fillId="4" borderId="54" xfId="0" applyFont="1" applyFill="1" applyBorder="1" applyAlignment="1">
      <alignment horizontal="center" vertical="center"/>
    </xf>
    <xf numFmtId="0" fontId="41" fillId="4" borderId="6" xfId="0" applyFont="1" applyFill="1" applyBorder="1" applyAlignment="1">
      <alignment horizontal="center" vertical="center"/>
    </xf>
    <xf numFmtId="0" fontId="41" fillId="4" borderId="55" xfId="0" applyFont="1" applyFill="1" applyBorder="1" applyAlignment="1">
      <alignment horizontal="center" vertical="center"/>
    </xf>
    <xf numFmtId="0" fontId="41" fillId="4" borderId="74" xfId="0" applyFont="1" applyFill="1" applyBorder="1" applyAlignment="1">
      <alignment horizontal="center" vertical="center"/>
    </xf>
    <xf numFmtId="0" fontId="41" fillId="4" borderId="75" xfId="0" applyFont="1" applyFill="1" applyBorder="1" applyAlignment="1">
      <alignment horizontal="center" vertical="center"/>
    </xf>
    <xf numFmtId="0" fontId="41" fillId="4" borderId="76" xfId="0" applyFont="1" applyFill="1" applyBorder="1" applyAlignment="1">
      <alignment horizontal="center" vertical="center"/>
    </xf>
    <xf numFmtId="0" fontId="41" fillId="4" borderId="56" xfId="0" applyFont="1" applyFill="1" applyBorder="1" applyAlignment="1">
      <alignment horizontal="center" vertical="center"/>
    </xf>
    <xf numFmtId="0" fontId="41" fillId="4" borderId="5" xfId="0" applyFont="1" applyFill="1" applyBorder="1" applyAlignment="1">
      <alignment horizontal="center" vertical="center"/>
    </xf>
    <xf numFmtId="0" fontId="41" fillId="4" borderId="57" xfId="0" applyFont="1" applyFill="1" applyBorder="1" applyAlignment="1">
      <alignment horizontal="center" vertical="center"/>
    </xf>
    <xf numFmtId="0" fontId="41" fillId="4" borderId="77" xfId="0" applyFont="1" applyFill="1" applyBorder="1" applyAlignment="1">
      <alignment horizontal="center" vertical="center"/>
    </xf>
    <xf numFmtId="0" fontId="41" fillId="4" borderId="93" xfId="0" applyFont="1" applyFill="1" applyBorder="1" applyAlignment="1">
      <alignment horizontal="center" vertical="center"/>
    </xf>
    <xf numFmtId="0" fontId="41" fillId="4" borderId="44" xfId="0" applyFont="1" applyFill="1" applyBorder="1" applyAlignment="1">
      <alignment horizontal="center" vertical="center"/>
    </xf>
    <xf numFmtId="0" fontId="41" fillId="4" borderId="60" xfId="0" applyFont="1" applyFill="1" applyBorder="1" applyAlignment="1">
      <alignment horizontal="center" vertical="center"/>
    </xf>
    <xf numFmtId="0" fontId="41" fillId="4" borderId="58" xfId="0" applyFont="1" applyFill="1" applyBorder="1" applyAlignment="1">
      <alignment horizontal="center" vertical="center"/>
    </xf>
    <xf numFmtId="0" fontId="41" fillId="4" borderId="48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6" fontId="36" fillId="0" borderId="0" xfId="0" applyNumberFormat="1" applyFont="1"/>
    <xf numFmtId="9" fontId="0" fillId="2" borderId="0" xfId="0" applyNumberForma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3" fontId="36" fillId="0" borderId="0" xfId="0" applyNumberFormat="1" applyFont="1"/>
    <xf numFmtId="9" fontId="36" fillId="0" borderId="0" xfId="8" applyFont="1" applyFill="1" applyBorder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41" fillId="4" borderId="45" xfId="0" applyFont="1" applyFill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1" fillId="4" borderId="47" xfId="0" applyFont="1" applyFill="1" applyBorder="1" applyAlignment="1">
      <alignment horizontal="center" vertical="center"/>
    </xf>
    <xf numFmtId="0" fontId="41" fillId="4" borderId="14" xfId="0" applyFont="1" applyFill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1" fillId="4" borderId="88" xfId="0" applyFont="1" applyFill="1" applyBorder="1" applyAlignment="1">
      <alignment horizontal="center" vertical="center"/>
    </xf>
    <xf numFmtId="0" fontId="41" fillId="4" borderId="89" xfId="0" applyFont="1" applyFill="1" applyBorder="1" applyAlignment="1">
      <alignment horizontal="center" vertical="center"/>
    </xf>
    <xf numFmtId="0" fontId="41" fillId="4" borderId="63" xfId="0" applyFont="1" applyFill="1" applyBorder="1" applyAlignment="1">
      <alignment horizontal="center" vertical="center"/>
    </xf>
    <xf numFmtId="0" fontId="41" fillId="4" borderId="64" xfId="0" applyFont="1" applyFill="1" applyBorder="1" applyAlignment="1">
      <alignment horizontal="center" vertical="center"/>
    </xf>
    <xf numFmtId="0" fontId="41" fillId="4" borderId="65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1" fillId="4" borderId="90" xfId="0" applyFont="1" applyFill="1" applyBorder="1" applyAlignment="1">
      <alignment horizontal="center" vertical="center"/>
    </xf>
    <xf numFmtId="0" fontId="41" fillId="4" borderId="91" xfId="0" applyFont="1" applyFill="1" applyBorder="1" applyAlignment="1">
      <alignment horizontal="center" vertical="center"/>
    </xf>
    <xf numFmtId="0" fontId="41" fillId="4" borderId="66" xfId="0" applyFont="1" applyFill="1" applyBorder="1" applyAlignment="1">
      <alignment horizontal="center" vertical="center"/>
    </xf>
    <xf numFmtId="0" fontId="41" fillId="4" borderId="7" xfId="0" applyFont="1" applyFill="1" applyBorder="1" applyAlignment="1">
      <alignment horizontal="center" vertical="center"/>
    </xf>
    <xf numFmtId="0" fontId="41" fillId="4" borderId="86" xfId="0" applyFont="1" applyFill="1" applyBorder="1" applyAlignment="1">
      <alignment horizontal="center" vertical="center"/>
    </xf>
    <xf numFmtId="0" fontId="41" fillId="4" borderId="92" xfId="0" applyFont="1" applyFill="1" applyBorder="1" applyAlignment="1">
      <alignment horizontal="center" vertical="center"/>
    </xf>
    <xf numFmtId="0" fontId="41" fillId="4" borderId="87" xfId="0" applyFont="1" applyFill="1" applyBorder="1" applyAlignment="1">
      <alignment horizontal="center" vertical="center"/>
    </xf>
    <xf numFmtId="0" fontId="41" fillId="4" borderId="9" xfId="0" applyFont="1" applyFill="1" applyBorder="1" applyAlignment="1">
      <alignment horizontal="center" vertical="center"/>
    </xf>
    <xf numFmtId="0" fontId="41" fillId="4" borderId="6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0" borderId="0" xfId="0" applyFont="1"/>
    <xf numFmtId="0" fontId="41" fillId="4" borderId="44" xfId="0" applyFont="1" applyFill="1" applyBorder="1" applyAlignment="1">
      <alignment horizontal="center" vertical="center"/>
    </xf>
    <xf numFmtId="0" fontId="41" fillId="4" borderId="46" xfId="0" applyFont="1" applyFill="1" applyBorder="1" applyAlignment="1">
      <alignment horizontal="center" vertical="center"/>
    </xf>
    <xf numFmtId="0" fontId="41" fillId="4" borderId="68" xfId="0" applyFont="1" applyFill="1" applyBorder="1" applyAlignment="1">
      <alignment horizontal="center" vertical="center"/>
    </xf>
    <xf numFmtId="0" fontId="11" fillId="2" borderId="0" xfId="0" applyFont="1" applyFill="1"/>
    <xf numFmtId="0" fontId="41" fillId="4" borderId="48" xfId="0" applyFont="1" applyFill="1" applyBorder="1" applyAlignment="1">
      <alignment horizontal="center" vertical="center"/>
    </xf>
    <xf numFmtId="0" fontId="41" fillId="4" borderId="69" xfId="0" applyFont="1" applyFill="1" applyBorder="1" applyAlignment="1">
      <alignment horizontal="center" vertical="center"/>
    </xf>
    <xf numFmtId="0" fontId="41" fillId="4" borderId="7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1" fillId="4" borderId="30" xfId="0" applyFont="1" applyFill="1" applyBorder="1" applyAlignment="1">
      <alignment horizontal="center" vertical="center"/>
    </xf>
    <xf numFmtId="0" fontId="41" fillId="4" borderId="11" xfId="0" applyFont="1" applyFill="1" applyBorder="1" applyAlignment="1">
      <alignment horizontal="center" vertical="center"/>
    </xf>
    <xf numFmtId="0" fontId="41" fillId="4" borderId="7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</cellXfs>
  <cellStyles count="10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 10" xfId="4" xr:uid="{00000000-0005-0000-0000-000004000000}"/>
    <cellStyle name="Normal 2" xfId="5" xr:uid="{00000000-0005-0000-0000-000005000000}"/>
    <cellStyle name="Normal 3" xfId="6" xr:uid="{00000000-0005-0000-0000-000006000000}"/>
    <cellStyle name="Porcentaje" xfId="7" builtinId="5"/>
    <cellStyle name="Porcentaje 2" xfId="8" xr:uid="{00000000-0005-0000-0000-000008000000}"/>
    <cellStyle name="Porcentual 2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B7D8F"/>
      <color rgb="FF3798AF"/>
      <color rgb="FF4B6DB0"/>
      <color rgb="FFA9D08E"/>
      <color rgb="FF9F9F9F"/>
      <color rgb="FF00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FACTURACIÓN EN LAS EMPRESAS DEL MERCADO ELÉCTRICO  2022</a:t>
            </a:r>
          </a:p>
        </c:rich>
      </c:tx>
      <c:layout>
        <c:manualLayout>
          <c:xMode val="edge"/>
          <c:yMode val="edge"/>
          <c:x val="0.21897259437348993"/>
          <c:y val="4.4705882352941179E-2"/>
        </c:manualLayout>
      </c:layout>
      <c:overlay val="0"/>
      <c:spPr>
        <a:solidFill>
          <a:srgbClr val="0B7D8F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1633372502937721"/>
          <c:y val="0.17176470588235293"/>
          <c:w val="0.83313748531139831"/>
          <c:h val="0.60705882352941176"/>
        </c:manualLayout>
      </c:layout>
      <c:lineChart>
        <c:grouping val="standard"/>
        <c:varyColors val="0"/>
        <c:ser>
          <c:idx val="0"/>
          <c:order val="0"/>
          <c:tx>
            <c:strRef>
              <c:f>'9.1'!$M$32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'9.1'!$N$32:$Y$32</c:f>
              <c:numCache>
                <c:formatCode>_-* #,##0.00\ _P_t_s_-;\-* #,##0.00\ _P_t_s_-;_-* "-"??\ _P_t_s_-;_-@_-</c:formatCode>
                <c:ptCount val="12"/>
                <c:pt idx="0">
                  <c:v>240.73274863838355</c:v>
                </c:pt>
                <c:pt idx="1">
                  <c:v>239.55674610636274</c:v>
                </c:pt>
                <c:pt idx="2">
                  <c:v>247.0218091236396</c:v>
                </c:pt>
                <c:pt idx="3">
                  <c:v>258.5410839912746</c:v>
                </c:pt>
                <c:pt idx="4">
                  <c:v>240.82860704594421</c:v>
                </c:pt>
                <c:pt idx="5">
                  <c:v>249.27707950324029</c:v>
                </c:pt>
                <c:pt idx="6">
                  <c:v>253.45094177309576</c:v>
                </c:pt>
                <c:pt idx="7">
                  <c:v>273.20584547853611</c:v>
                </c:pt>
                <c:pt idx="8">
                  <c:v>279.4706482743336</c:v>
                </c:pt>
                <c:pt idx="9">
                  <c:v>275.2469116573908</c:v>
                </c:pt>
                <c:pt idx="10">
                  <c:v>295.59702547139364</c:v>
                </c:pt>
                <c:pt idx="11">
                  <c:v>346.98401146983355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B-47E4-BA7C-0ED789F1116D}"/>
            </c:ext>
          </c:extLst>
        </c:ser>
        <c:ser>
          <c:idx val="1"/>
          <c:order val="1"/>
          <c:tx>
            <c:strRef>
              <c:f>'9.1'!$M$33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'9.1'!$N$33:$Y$33</c:f>
              <c:numCache>
                <c:formatCode>_-* #,##0.00\ _P_t_s_-;\-* #,##0.00\ _P_t_s_-;_-* "-"??\ _P_t_s_-;_-@_-</c:formatCode>
                <c:ptCount val="12"/>
                <c:pt idx="0">
                  <c:v>48.38020928337918</c:v>
                </c:pt>
                <c:pt idx="1">
                  <c:v>51.005902268650424</c:v>
                </c:pt>
                <c:pt idx="2">
                  <c:v>52.48950240208395</c:v>
                </c:pt>
                <c:pt idx="3">
                  <c:v>51.401788929561654</c:v>
                </c:pt>
                <c:pt idx="4">
                  <c:v>50.139225754965835</c:v>
                </c:pt>
                <c:pt idx="5">
                  <c:v>55.113755011055993</c:v>
                </c:pt>
                <c:pt idx="6">
                  <c:v>51.359468412427539</c:v>
                </c:pt>
                <c:pt idx="7">
                  <c:v>52.696282644575788</c:v>
                </c:pt>
                <c:pt idx="8">
                  <c:v>53.187156497472245</c:v>
                </c:pt>
                <c:pt idx="9">
                  <c:v>50.002723486409764</c:v>
                </c:pt>
                <c:pt idx="10">
                  <c:v>53.273061877467853</c:v>
                </c:pt>
                <c:pt idx="11">
                  <c:v>55.003778059242535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B-47E4-BA7C-0ED789F1116D}"/>
            </c:ext>
          </c:extLst>
        </c:ser>
        <c:ser>
          <c:idx val="2"/>
          <c:order val="2"/>
          <c:tx>
            <c:strRef>
              <c:f>'9.1'!$M$34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8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'9.1'!$N$34:$Y$34</c:f>
              <c:numCache>
                <c:formatCode>_-* #,##0.00\ _P_t_s_-;\-* #,##0.00\ _P_t_s_-;_-* "-"??\ _P_t_s_-;_-@_-</c:formatCode>
                <c:ptCount val="12"/>
                <c:pt idx="0">
                  <c:v>311.32593222516016</c:v>
                </c:pt>
                <c:pt idx="1">
                  <c:v>316.58188940065423</c:v>
                </c:pt>
                <c:pt idx="2">
                  <c:v>329.30438206181992</c:v>
                </c:pt>
                <c:pt idx="3">
                  <c:v>327.47025240433499</c:v>
                </c:pt>
                <c:pt idx="4">
                  <c:v>324.18205416955004</c:v>
                </c:pt>
                <c:pt idx="5">
                  <c:v>330.13707954098328</c:v>
                </c:pt>
                <c:pt idx="6">
                  <c:v>313.86375971851083</c:v>
                </c:pt>
                <c:pt idx="7">
                  <c:v>323.35617345779076</c:v>
                </c:pt>
                <c:pt idx="8">
                  <c:v>332.56915186957326</c:v>
                </c:pt>
                <c:pt idx="9">
                  <c:v>325.12036007575989</c:v>
                </c:pt>
                <c:pt idx="10">
                  <c:v>348.04616667129307</c:v>
                </c:pt>
                <c:pt idx="11">
                  <c:v>368.88044802078781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FB-47E4-BA7C-0ED789F11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50464"/>
        <c:axId val="42367232"/>
      </c:lineChart>
      <c:catAx>
        <c:axId val="4235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236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36723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 US $</a:t>
                </a:r>
              </a:p>
            </c:rich>
          </c:tx>
          <c:layout>
            <c:manualLayout>
              <c:xMode val="edge"/>
              <c:yMode val="edge"/>
              <c:x val="3.2902481968414561E-2"/>
              <c:y val="0.30352941176470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2350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04112780454088"/>
          <c:y val="0.88941176470588235"/>
          <c:w val="0.60987079225766472"/>
          <c:h val="6.5882352941176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10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PARTICIPACIÓN DE EMPRESAS TRANSMISORAS SEGUN LONGITUD DE LÍNEAS OPERATIVAS EN    500,  220  y 138 kV</a:t>
            </a:r>
          </a:p>
        </c:rich>
      </c:tx>
      <c:overlay val="0"/>
      <c:spPr>
        <a:solidFill>
          <a:srgbClr val="0B7D8F"/>
        </a:solidFill>
      </c:spPr>
    </c:title>
    <c:autoTitleDeleted val="0"/>
    <c:view3D>
      <c:rotX val="20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696744143305936"/>
          <c:y val="0.2797579657381537"/>
          <c:w val="0.59650089193396283"/>
          <c:h val="0.50935862049501879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explosion val="7"/>
            <c:extLst>
              <c:ext xmlns:c16="http://schemas.microsoft.com/office/drawing/2014/chart" uri="{C3380CC4-5D6E-409C-BE32-E72D297353CC}">
                <c16:uniqueId val="{00000001-31E2-441C-B791-15C0D9E55D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1E2-441C-B791-15C0D9E55D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1E2-441C-B791-15C0D9E55DA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1E2-441C-B791-15C0D9E55DA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31E2-441C-B791-15C0D9E55DA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31E2-441C-B791-15C0D9E55DA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31E2-441C-B791-15C0D9E55DA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B-31E2-441C-B791-15C0D9E55DA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31E2-441C-B791-15C0D9E55DA3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31E2-441C-B791-15C0D9E55DA3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E-31E2-441C-B791-15C0D9E55DA3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F-31E2-441C-B791-15C0D9E55DA3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0-31E2-441C-B791-15C0D9E55DA3}"/>
              </c:ext>
            </c:extLst>
          </c:dPt>
          <c:dLbls>
            <c:dLbl>
              <c:idx val="0"/>
              <c:layout>
                <c:manualLayout>
                  <c:x val="-1.3600961297419729E-2"/>
                  <c:y val="-9.6350254090579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REP
35%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1E2-441C-B791-15C0D9E55DA3}"/>
                </c:ext>
              </c:extLst>
            </c:dLbl>
            <c:dLbl>
              <c:idx val="1"/>
              <c:layout>
                <c:manualLayout>
                  <c:x val="2.245088785416911E-2"/>
                  <c:y val="-0.2160583941605839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TRANSMANTARO
26%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1E2-441C-B791-15C0D9E55DA3}"/>
                </c:ext>
              </c:extLst>
            </c:dLbl>
            <c:dLbl>
              <c:idx val="2"/>
              <c:layout>
                <c:manualLayout>
                  <c:x val="5.1917678162766066E-2"/>
                  <c:y val="4.3795620437956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E2-441C-B791-15C0D9E55DA3}"/>
                </c:ext>
              </c:extLst>
            </c:dLbl>
            <c:dLbl>
              <c:idx val="3"/>
              <c:layout>
                <c:manualLayout>
                  <c:x val="1.4031804908855692E-2"/>
                  <c:y val="4.6715328467153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E2-441C-B791-15C0D9E55DA3}"/>
                </c:ext>
              </c:extLst>
            </c:dLbl>
            <c:dLbl>
              <c:idx val="4"/>
              <c:layout>
                <c:manualLayout>
                  <c:x val="3.2273054475785462E-2"/>
                  <c:y val="5.83940961514304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ATLANTICA </a:t>
                    </a:r>
                    <a:br>
                      <a:rPr lang="en-US"/>
                    </a:br>
                    <a:r>
                      <a:rPr lang="en-US"/>
                      <a:t>TRANSMISION
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1E2-441C-B791-15C0D9E55DA3}"/>
                </c:ext>
              </c:extLst>
            </c:dLbl>
            <c:dLbl>
              <c:idx val="5"/>
              <c:layout>
                <c:manualLayout>
                  <c:x val="-7.0159024544278461E-3"/>
                  <c:y val="5.8394160583941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E2-441C-B791-15C0D9E55DA3}"/>
                </c:ext>
              </c:extLst>
            </c:dLbl>
            <c:dLbl>
              <c:idx val="6"/>
              <c:layout>
                <c:manualLayout>
                  <c:x val="-5.4724039144537204E-2"/>
                  <c:y val="9.0510948905109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E2-441C-B791-15C0D9E55DA3}"/>
                </c:ext>
              </c:extLst>
            </c:dLbl>
            <c:dLbl>
              <c:idx val="7"/>
              <c:layout>
                <c:manualLayout>
                  <c:x val="-9.1206731907562011E-2"/>
                  <c:y val="6.71532846715329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E2-441C-B791-15C0D9E55DA3}"/>
                </c:ext>
              </c:extLst>
            </c:dLbl>
            <c:dLbl>
              <c:idx val="8"/>
              <c:layout>
                <c:manualLayout>
                  <c:x val="-0.13398128345537788"/>
                  <c:y val="3.5407564399708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E2-441C-B791-15C0D9E55DA3}"/>
                </c:ext>
              </c:extLst>
            </c:dLbl>
            <c:dLbl>
              <c:idx val="9"/>
              <c:layout>
                <c:manualLayout>
                  <c:x val="-0.11005235627107512"/>
                  <c:y val="-6.06901237983189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E2-441C-B791-15C0D9E55DA3}"/>
                </c:ext>
              </c:extLst>
            </c:dLbl>
            <c:dLbl>
              <c:idx val="10"/>
              <c:layout>
                <c:manualLayout>
                  <c:x val="-8.8678399680125655E-2"/>
                  <c:y val="-0.160313292353207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OTROS
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1E2-441C-B791-15C0D9E55D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'9.3'!$Q$63:$Q$73</c:f>
              <c:strCache>
                <c:ptCount val="11"/>
                <c:pt idx="0">
                  <c:v>REP</c:v>
                </c:pt>
                <c:pt idx="1">
                  <c:v>TRANSMANTARO</c:v>
                </c:pt>
                <c:pt idx="2">
                  <c:v>ISAPERU</c:v>
                </c:pt>
                <c:pt idx="3">
                  <c:v>ATN</c:v>
                </c:pt>
                <c:pt idx="4">
                  <c:v>ATLANTICA TRANSMISION</c:v>
                </c:pt>
                <c:pt idx="5">
                  <c:v>CONELSUR</c:v>
                </c:pt>
                <c:pt idx="6">
                  <c:v>CCNCM</c:v>
                </c:pt>
                <c:pt idx="7">
                  <c:v>REDESUR</c:v>
                </c:pt>
                <c:pt idx="8">
                  <c:v>TESUR</c:v>
                </c:pt>
                <c:pt idx="9">
                  <c:v>ATN2</c:v>
                </c:pt>
                <c:pt idx="10">
                  <c:v>OTROS</c:v>
                </c:pt>
              </c:strCache>
            </c:strRef>
          </c:cat>
          <c:val>
            <c:numRef>
              <c:f>'9.3'!$R$63:$R$73</c:f>
              <c:numCache>
                <c:formatCode>0%</c:formatCode>
                <c:ptCount val="11"/>
                <c:pt idx="0">
                  <c:v>0.34654325585275009</c:v>
                </c:pt>
                <c:pt idx="1">
                  <c:v>0.25644512627356941</c:v>
                </c:pt>
                <c:pt idx="2">
                  <c:v>7.4359748999115766E-2</c:v>
                </c:pt>
                <c:pt idx="3">
                  <c:v>6.8776789832171073E-2</c:v>
                </c:pt>
                <c:pt idx="4">
                  <c:v>6.2597715405535909E-2</c:v>
                </c:pt>
                <c:pt idx="5">
                  <c:v>3.9060176687083746E-2</c:v>
                </c:pt>
                <c:pt idx="6">
                  <c:v>3.1099162062432965E-2</c:v>
                </c:pt>
                <c:pt idx="7">
                  <c:v>2.8252574670806E-2</c:v>
                </c:pt>
                <c:pt idx="8">
                  <c:v>2.6787215458162695E-2</c:v>
                </c:pt>
                <c:pt idx="9">
                  <c:v>1.7429784163365204E-2</c:v>
                </c:pt>
                <c:pt idx="10">
                  <c:v>6.6078234758372573E-2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1E2-441C-B791-15C0D9E55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PARTICIPACIÓN  DE LAS EMPRESAS ESTATALES Y PRIVADAS SEGÚN EL</a:t>
            </a:r>
          </a:p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NÚMERO DE CLIENTES</a:t>
            </a:r>
          </a:p>
        </c:rich>
      </c:tx>
      <c:layout>
        <c:manualLayout>
          <c:xMode val="edge"/>
          <c:yMode val="edge"/>
          <c:x val="0.20451129988679731"/>
          <c:y val="2.6610279853125775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2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342443894333187E-2"/>
          <c:y val="0.48081901476958966"/>
          <c:w val="0.24774802020430853"/>
          <c:h val="0.26854253484471763"/>
        </c:manualLayout>
      </c:layout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05-4455-8549-33FEE0FD4F2C}"/>
              </c:ext>
            </c:extLst>
          </c:dPt>
          <c:dPt>
            <c:idx val="1"/>
            <c:bubble3D val="0"/>
            <c:explosion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C705-4455-8549-33FEE0FD4F2C}"/>
              </c:ext>
            </c:extLst>
          </c:dPt>
          <c:dLbls>
            <c:dLbl>
              <c:idx val="0"/>
              <c:layout>
                <c:manualLayout>
                  <c:x val="-4.1316537941717857E-2"/>
                  <c:y val="-0.118929805530606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05-4455-8549-33FEE0FD4F2C}"/>
                </c:ext>
              </c:extLst>
            </c:dLbl>
            <c:dLbl>
              <c:idx val="1"/>
              <c:layout>
                <c:manualLayout>
                  <c:x val="-1.5528803279872145E-2"/>
                  <c:y val="-0.157848170083910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05-4455-8549-33FEE0FD4F2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'9.4'!$T$54:$T$55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'9.4'!$U$54:$U$55</c:f>
              <c:numCache>
                <c:formatCode>#,##0</c:formatCode>
                <c:ptCount val="2"/>
                <c:pt idx="0">
                  <c:v>5266245</c:v>
                </c:pt>
                <c:pt idx="1">
                  <c:v>3081641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5-4455-8549-33FEE0FD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9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93457943925233"/>
          <c:y val="1.3840853834703846E-2"/>
          <c:w val="0.78971962616822433"/>
          <c:h val="0.77162760128473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'9.4'!$W$54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9.6269554753309269E-3"/>
                  <c:y val="-2.76816608996539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E42-4592-9D68-7957339AD591}"/>
                </c:ext>
              </c:extLst>
            </c:dLbl>
            <c:dLbl>
              <c:idx val="1"/>
              <c:layout>
                <c:manualLayout>
                  <c:x val="1.6796389659925602E-2"/>
                  <c:y val="-5.949299889550005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E42-4592-9D68-7957339AD5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'9.4'!$X$52:$Y$52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'9.4'!$X$54:$Y$54</c:f>
              <c:numCache>
                <c:formatCode>#,##0</c:formatCode>
                <c:ptCount val="2"/>
                <c:pt idx="0">
                  <c:v>5265826</c:v>
                </c:pt>
                <c:pt idx="1">
                  <c:v>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2-4592-9D68-7957339AD591}"/>
            </c:ext>
          </c:extLst>
        </c:ser>
        <c:ser>
          <c:idx val="1"/>
          <c:order val="1"/>
          <c:tx>
            <c:strRef>
              <c:f>'9.4'!$W$55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3.4434101809380092E-2"/>
                  <c:y val="-5.80857827554164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37%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E42-4592-9D68-7957339AD591}"/>
                </c:ext>
              </c:extLst>
            </c:dLbl>
            <c:dLbl>
              <c:idx val="1"/>
              <c:layout>
                <c:manualLayout>
                  <c:x val="1.8605902679431258E-2"/>
                  <c:y val="-6.74625004453628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E42-4592-9D68-7957339AD5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'9.4'!$X$52:$Y$52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'9.4'!$X$55:$Y$55</c:f>
              <c:numCache>
                <c:formatCode>#,##0</c:formatCode>
                <c:ptCount val="2"/>
                <c:pt idx="0">
                  <c:v>3080634</c:v>
                </c:pt>
                <c:pt idx="1">
                  <c:v>1007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42-4592-9D68-7957339AD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686208"/>
        <c:axId val="46687744"/>
        <c:axId val="0"/>
      </c:bar3DChart>
      <c:catAx>
        <c:axId val="4668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66877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66877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N</a:t>
                </a: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+mn-ea"/>
                  </a:rPr>
                  <a:t>°</a:t>
                </a:r>
              </a:p>
            </c:rich>
          </c:tx>
          <c:layout>
            <c:manualLayout>
              <c:xMode val="edge"/>
              <c:yMode val="edge"/>
              <c:x val="0.19859822691149687"/>
              <c:y val="1.730107749689183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6686208"/>
        <c:crosses val="autoZero"/>
        <c:crossBetween val="between"/>
        <c:majorUnit val="500000"/>
        <c:min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6136931690696"/>
          <c:y val="0.93079741677027217"/>
          <c:w val="0.45487369744785877"/>
          <c:h val="5.882338720817792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PARTICIPACIÓN DE LAS EMPRESAS ESTATALES Y PRIVADAS SEGÚN SU VENTA DE ENERGÍA ELÉCTRICA</a:t>
            </a:r>
          </a:p>
        </c:rich>
      </c:tx>
      <c:layout>
        <c:manualLayout>
          <c:xMode val="edge"/>
          <c:yMode val="edge"/>
          <c:x val="0.12058465286236297"/>
          <c:y val="2.3766810076575481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88428745432398"/>
          <c:y val="0.54123779452646092"/>
          <c:w val="0.19610231425091351"/>
          <c:h val="0.1649486611890166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478D-4523-9825-2EF7B736920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478D-4523-9825-2EF7B7369204}"/>
              </c:ext>
            </c:extLst>
          </c:dPt>
          <c:dLbls>
            <c:dLbl>
              <c:idx val="0"/>
              <c:layout>
                <c:manualLayout>
                  <c:x val="-5.9420661009606808E-2"/>
                  <c:y val="-0.1169475906574072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ESTATAL
38%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78D-4523-9825-2EF7B7369204}"/>
                </c:ext>
              </c:extLst>
            </c:dLbl>
            <c:dLbl>
              <c:idx val="1"/>
              <c:layout>
                <c:manualLayout>
                  <c:x val="4.7741963678449078E-3"/>
                  <c:y val="6.38818887827765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PRIVADA
62%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78D-4523-9825-2EF7B736920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'9.4'!$T$60:$T$61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'9.4'!$U$60:$U$61</c:f>
              <c:numCache>
                <c:formatCode>#,##0</c:formatCode>
                <c:ptCount val="2"/>
                <c:pt idx="0">
                  <c:v>8670.4699840199683</c:v>
                </c:pt>
                <c:pt idx="1">
                  <c:v>13983.145063489959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D-4523-9825-2EF7B7369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74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16455696202533"/>
          <c:y val="2.364864864864865E-2"/>
          <c:w val="0.73164556962025318"/>
          <c:h val="0.736854649925516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'9.4'!$W$60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3.6672823304494347E-3"/>
                  <c:y val="-5.615259875954999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40%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172-44BB-8A9E-61E73F4A5089}"/>
                </c:ext>
              </c:extLst>
            </c:dLbl>
            <c:dLbl>
              <c:idx val="1"/>
              <c:layout>
                <c:manualLayout>
                  <c:x val="1.5419072615923009E-2"/>
                  <c:y val="-3.206212280789734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172-44BB-8A9E-61E73F4A50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'9.4'!$X$59:$Y$59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'9.4'!$X$60:$Y$60</c:f>
              <c:numCache>
                <c:formatCode>#,##0</c:formatCode>
                <c:ptCount val="2"/>
                <c:pt idx="0">
                  <c:v>7475.2109269199673</c:v>
                </c:pt>
                <c:pt idx="1">
                  <c:v>1195.2590571000001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72-44BB-8A9E-61E73F4A5089}"/>
            </c:ext>
          </c:extLst>
        </c:ser>
        <c:ser>
          <c:idx val="1"/>
          <c:order val="1"/>
          <c:tx>
            <c:strRef>
              <c:f>'9.4'!$W$61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2.8142405507639807E-2"/>
                  <c:y val="-1.176550473603051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172-44BB-8A9E-61E73F4A5089}"/>
                </c:ext>
              </c:extLst>
            </c:dLbl>
            <c:dLbl>
              <c:idx val="1"/>
              <c:layout>
                <c:manualLayout>
                  <c:x val="4.0361621463983546E-2"/>
                  <c:y val="-4.009662804888242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70%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172-44BB-8A9E-61E73F4A50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'9.4'!$X$59:$Y$59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'9.4'!$X$61:$Y$61</c:f>
              <c:numCache>
                <c:formatCode>#,##0</c:formatCode>
                <c:ptCount val="2"/>
                <c:pt idx="0">
                  <c:v>11163.007193989955</c:v>
                </c:pt>
                <c:pt idx="1">
                  <c:v>2820.1378695000039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2-44BB-8A9E-61E73F4A5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900352"/>
        <c:axId val="46901888"/>
        <c:axId val="0"/>
      </c:bar3DChart>
      <c:catAx>
        <c:axId val="4690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690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01888"/>
        <c:scaling>
          <c:orientation val="minMax"/>
          <c:max val="12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4.7272268181667167E-2"/>
              <c:y val="0.2727041214442789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46900352"/>
        <c:crosses val="autoZero"/>
        <c:crossBetween val="between"/>
        <c:majorUnit val="2500"/>
        <c:min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9240506329114"/>
          <c:y val="0.92567567567567566"/>
          <c:w val="0.48354430379746838"/>
          <c:h val="6.081081081081085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chemeClr val="bg1"/>
                </a:solidFill>
              </a:rPr>
              <a:t>PARTICIPACIÓN DE LAS EMPRESAS ESTATALES Y PRIVADAS SEGÚN SU FACTURACIÓN 2022</a:t>
            </a:r>
          </a:p>
        </c:rich>
      </c:tx>
      <c:layout>
        <c:manualLayout>
          <c:xMode val="edge"/>
          <c:yMode val="edge"/>
          <c:x val="0.15585908197118925"/>
          <c:y val="6.8862275449101798E-2"/>
        </c:manualLayout>
      </c:layout>
      <c:overlay val="0"/>
      <c:spPr>
        <a:solidFill>
          <a:srgbClr val="0B7D8F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47749959726472E-2"/>
          <c:y val="0.47006056743042346"/>
          <c:w val="0.26052361139657482"/>
          <c:h val="0.27245548812846199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9CE2-4D30-A4E2-FC6900BE6FA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CE2-4D30-A4E2-FC6900BE6FA5}"/>
              </c:ext>
            </c:extLst>
          </c:dPt>
          <c:dLbls>
            <c:dLbl>
              <c:idx val="0"/>
              <c:layout>
                <c:manualLayout>
                  <c:x val="2.4066711133055564E-2"/>
                  <c:y val="-4.8245870463796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2-4D30-A4E2-FC6900BE6FA5}"/>
                </c:ext>
              </c:extLst>
            </c:dLbl>
            <c:dLbl>
              <c:idx val="1"/>
              <c:layout>
                <c:manualLayout>
                  <c:x val="-2.6282292271221874E-2"/>
                  <c:y val="8.8304336209470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2-4D30-A4E2-FC6900BE6FA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'9.1'!$E$3:$F$3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'9.1'!$E$12:$F$12</c:f>
              <c:numCache>
                <c:formatCode>#,##0.00</c:formatCode>
                <c:ptCount val="2"/>
                <c:pt idx="0">
                  <c:v>2389.6701827278139</c:v>
                </c:pt>
                <c:pt idx="1">
                  <c:v>5385.1337800491256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2-4D30-A4E2-FC6900BE6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7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81489841986456"/>
          <c:y val="5.3435214089363088E-2"/>
          <c:w val="0.69525959367945822"/>
          <c:h val="0.717558589200018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'9.1'!$E$3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-1.8082389814140048E-4"/>
                  <c:y val="-1.500270481456993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20%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A49-4FD6-80C2-A61A014FD4FD}"/>
                </c:ext>
              </c:extLst>
            </c:dLbl>
            <c:dLbl>
              <c:idx val="2"/>
              <c:layout>
                <c:manualLayout>
                  <c:x val="2.6846305611347115E-3"/>
                  <c:y val="-1.474224118931698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44%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A49-4FD6-80C2-A61A014FD4F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('9.1'!$D$5,'9.1'!$D$7,'9.1'!$D$9)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('9.1'!$E$5,'9.1'!$E$7,'9.1'!$E$9)</c:f>
              <c:numCache>
                <c:formatCode>#,##0</c:formatCode>
                <c:ptCount val="3"/>
                <c:pt idx="0" formatCode="#,##0.00">
                  <c:v>653.25816779402498</c:v>
                </c:pt>
                <c:pt idx="1">
                  <c:v>0</c:v>
                </c:pt>
                <c:pt idx="2" formatCode="#,##0.00">
                  <c:v>1736.4120149337891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49-4FD6-80C2-A61A014FD4FD}"/>
            </c:ext>
          </c:extLst>
        </c:ser>
        <c:ser>
          <c:idx val="1"/>
          <c:order val="1"/>
          <c:tx>
            <c:strRef>
              <c:f>'9.1'!$F$3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1812323256874289E-2"/>
                  <c:y val="-2.95306101340402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A49-4FD6-80C2-A61A014FD4FD}"/>
                </c:ext>
              </c:extLst>
            </c:dLbl>
            <c:dLbl>
              <c:idx val="1"/>
              <c:layout>
                <c:manualLayout>
                  <c:x val="3.3111391550096861E-2"/>
                  <c:y val="-1.00936874737624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A49-4FD6-80C2-A61A014FD4FD}"/>
                </c:ext>
              </c:extLst>
            </c:dLbl>
            <c:dLbl>
              <c:idx val="2"/>
              <c:layout>
                <c:manualLayout>
                  <c:x val="1.9085628796964883E-2"/>
                  <c:y val="-9.614140410131918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A49-4FD6-80C2-A61A014FD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('9.1'!$D$5,'9.1'!$D$7,'9.1'!$D$9)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('9.1'!$F$5,'9.1'!$F$7,'9.1'!$F$9)</c:f>
              <c:numCache>
                <c:formatCode>#,##0.00</c:formatCode>
                <c:ptCount val="3"/>
                <c:pt idx="0">
                  <c:v>2546.655290739403</c:v>
                </c:pt>
                <c:pt idx="1">
                  <c:v>624.05285462729262</c:v>
                </c:pt>
                <c:pt idx="2">
                  <c:v>2214.42563468243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A49-4FD6-80C2-A61A014FD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14976"/>
        <c:axId val="62016896"/>
        <c:axId val="0"/>
      </c:bar3DChart>
      <c:catAx>
        <c:axId val="6201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201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16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millones US $</a:t>
                </a:r>
              </a:p>
            </c:rich>
          </c:tx>
          <c:layout>
            <c:manualLayout>
              <c:xMode val="edge"/>
              <c:yMode val="edge"/>
              <c:x val="3.8374812027989098E-2"/>
              <c:y val="0.29007673659113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201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35895856569729"/>
          <c:y val="0.90188856163971876"/>
          <c:w val="0.53047405015176485"/>
          <c:h val="6.415098875999281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chemeClr val="bg1"/>
                </a:solidFill>
              </a:rPr>
              <a:t>PARTICIPACIÓN  DE LAS EMPRESAS ESTATALES Y PRIVADAS POR SU POTENCIA INSTALADA</a:t>
            </a:r>
          </a:p>
        </c:rich>
      </c:tx>
      <c:layout>
        <c:manualLayout>
          <c:xMode val="edge"/>
          <c:yMode val="edge"/>
          <c:x val="0.13428131496399923"/>
          <c:y val="1.8050961333182635E-2"/>
        </c:manualLayout>
      </c:layout>
      <c:overlay val="0"/>
      <c:spPr>
        <a:solidFill>
          <a:srgbClr val="0B7D8F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16447004046647"/>
          <c:y val="0.498195824042165"/>
          <c:w val="0.30173822222153657"/>
          <c:h val="0.2707586000229157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9153-441D-9215-2E37A34E596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9153-441D-9215-2E37A34E5962}"/>
              </c:ext>
            </c:extLst>
          </c:dPt>
          <c:dLbls>
            <c:dLbl>
              <c:idx val="0"/>
              <c:layout>
                <c:manualLayout>
                  <c:x val="2.2542711602839927E-2"/>
                  <c:y val="-0.123943476919890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53-441D-9215-2E37A34E5962}"/>
                </c:ext>
              </c:extLst>
            </c:dLbl>
            <c:dLbl>
              <c:idx val="1"/>
              <c:layout>
                <c:manualLayout>
                  <c:x val="-7.0889411927027385E-2"/>
                  <c:y val="5.4764945535685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PRIVADA
87%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153-441D-9215-2E37A34E596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'9.2'!$AB$94:$AB$95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'9.2'!$AC$94:$AC$95</c:f>
              <c:numCache>
                <c:formatCode>#,##0</c:formatCode>
                <c:ptCount val="2"/>
                <c:pt idx="0">
                  <c:v>1651.1780000000006</c:v>
                </c:pt>
                <c:pt idx="1">
                  <c:v>11542.17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53-441D-9215-2E37A34E5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23861338721027"/>
          <c:y val="6.8807175617504115E-2"/>
          <c:w val="0.77022897144572788"/>
          <c:h val="0.72477064220183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'9.2'!$AE$94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'9.2'!$AF$92:$AI$92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'9.2'!$AF$94:$AI$94</c:f>
              <c:numCache>
                <c:formatCode>#,##0</c:formatCode>
                <c:ptCount val="4"/>
                <c:pt idx="0">
                  <c:v>1531.4300000000005</c:v>
                </c:pt>
                <c:pt idx="1">
                  <c:v>119.74800000000002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2-43D2-BABD-FB97235F3AF0}"/>
            </c:ext>
          </c:extLst>
        </c:ser>
        <c:ser>
          <c:idx val="1"/>
          <c:order val="1"/>
          <c:tx>
            <c:strRef>
              <c:f>'9.2'!$AE$95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'9.2'!$AF$92:$AI$92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'9.2'!$AF$95:$AI$95</c:f>
              <c:numCache>
                <c:formatCode>#,##0</c:formatCode>
                <c:ptCount val="4"/>
                <c:pt idx="0">
                  <c:v>3209.3949999999986</c:v>
                </c:pt>
                <c:pt idx="1">
                  <c:v>7508.2600000000011</c:v>
                </c:pt>
                <c:pt idx="2">
                  <c:v>286.22500000000002</c:v>
                </c:pt>
                <c:pt idx="3">
                  <c:v>538.29000000000019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B2-43D2-BABD-FB97235F3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787008"/>
        <c:axId val="107788928"/>
        <c:axId val="0"/>
      </c:bar3DChart>
      <c:catAx>
        <c:axId val="10778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778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88928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2.2653862777892622E-2"/>
              <c:y val="0.4311928027068905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7787008"/>
        <c:crosses val="autoZero"/>
        <c:crossBetween val="between"/>
        <c:majorUnit val="400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77367685841177"/>
          <c:y val="0.89449546216361508"/>
          <c:w val="0.65696076773219569"/>
          <c:h val="7.339436486101891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chemeClr val="bg1"/>
                </a:solidFill>
              </a:rPr>
              <a:t>PARTICIPACIÓN DE LAS EMPRESAS ESTATALES Y PRIVADAS SEGÚN SU PRODUCCIÓN DE ENERGÍA ELÉCTRICA</a:t>
            </a:r>
          </a:p>
        </c:rich>
      </c:tx>
      <c:overlay val="0"/>
      <c:spPr>
        <a:solidFill>
          <a:srgbClr val="0B7D8F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6311306157153E-2"/>
          <c:y val="0.54226852026271832"/>
          <c:w val="0.39365589864647199"/>
          <c:h val="0.30499943487925252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C117-4833-B8E4-3D636EE7950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C117-4833-B8E4-3D636EE7950E}"/>
              </c:ext>
            </c:extLst>
          </c:dPt>
          <c:dLbls>
            <c:dLbl>
              <c:idx val="0"/>
              <c:layout>
                <c:manualLayout>
                  <c:x val="-4.7570039660535392E-2"/>
                  <c:y val="-0.16413593037712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17-4833-B8E4-3D636EE7950E}"/>
                </c:ext>
              </c:extLst>
            </c:dLbl>
            <c:dLbl>
              <c:idx val="1"/>
              <c:layout>
                <c:manualLayout>
                  <c:x val="2.8901670516185515E-2"/>
                  <c:y val="-0.24252042380063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7-4833-B8E4-3D636EE7950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'9.2'!$AB$99:$AB$100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'9.2'!$AC$99:$AC$100</c:f>
              <c:numCache>
                <c:formatCode>#,##0</c:formatCode>
                <c:ptCount val="2"/>
                <c:pt idx="0">
                  <c:v>9829.4317460000002</c:v>
                </c:pt>
                <c:pt idx="1">
                  <c:v>44308.972705939988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17-4833-B8E4-3D636EE79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1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09662971233075"/>
          <c:y val="8.4507429703224501E-2"/>
          <c:w val="0.85711416669931184"/>
          <c:h val="0.694838866448734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'9.2'!$AE$99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'9.2'!$AF$98:$AI$98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'9.2'!$AF$99:$AI$99</c:f>
              <c:numCache>
                <c:formatCode>#,##0</c:formatCode>
                <c:ptCount val="4"/>
                <c:pt idx="0">
                  <c:v>9686.4047599999994</c:v>
                </c:pt>
                <c:pt idx="1">
                  <c:v>143.02698599999999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8-473F-865B-78315411A9C5}"/>
            </c:ext>
          </c:extLst>
        </c:ser>
        <c:ser>
          <c:idx val="1"/>
          <c:order val="1"/>
          <c:tx>
            <c:strRef>
              <c:f>'9.2'!$AE$100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'9.2'!$AF$98:$AI$98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'9.2'!$AF$100:$AI$100</c:f>
              <c:numCache>
                <c:formatCode>#,##0</c:formatCode>
                <c:ptCount val="4"/>
                <c:pt idx="0">
                  <c:v>16462.591288939999</c:v>
                </c:pt>
                <c:pt idx="1">
                  <c:v>25095.020570999997</c:v>
                </c:pt>
                <c:pt idx="2">
                  <c:v>820.71795299999997</c:v>
                </c:pt>
                <c:pt idx="3">
                  <c:v>1930.6428930000002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8-473F-865B-78315411A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185664"/>
        <c:axId val="130429696"/>
        <c:axId val="0"/>
      </c:bar3DChart>
      <c:catAx>
        <c:axId val="1271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04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29696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1.7103024284126647E-2"/>
              <c:y val="0.446543448535998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27185664"/>
        <c:crosses val="autoZero"/>
        <c:crossBetween val="between"/>
        <c:majorUnit val="2500"/>
        <c:min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226081199309546"/>
          <c:y val="0.88584877489116265"/>
          <c:w val="0.53954950225816378"/>
          <c:h val="7.76258506608829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256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r>
              <a:rPr lang="es-PE" sz="1100">
                <a:solidFill>
                  <a:schemeClr val="bg1"/>
                </a:solidFill>
              </a:rPr>
              <a:t>PARTICIPACIÓN  DE LAS EMPRESAS PRIVADAS SEGÚN LONGITUD DE LÍNEAS DE TRANMISIÓN EN 500,  220 y 138 kV</a:t>
            </a:r>
          </a:p>
        </c:rich>
      </c:tx>
      <c:layout>
        <c:manualLayout>
          <c:xMode val="edge"/>
          <c:yMode val="edge"/>
          <c:x val="0.10583455094261916"/>
          <c:y val="3.1373361208260876E-2"/>
        </c:manualLayout>
      </c:layout>
      <c:overlay val="0"/>
      <c:spPr>
        <a:solidFill>
          <a:srgbClr val="0B7D8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002801373942902"/>
          <c:y val="0.28323739392921604"/>
          <c:w val="0.56154985945855407"/>
          <c:h val="0.601156917727315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58D-4362-A9D4-62B2766D98C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58D-4362-A9D4-62B2766D98C5}"/>
              </c:ext>
            </c:extLst>
          </c:dPt>
          <c:cat>
            <c:strRef>
              <c:f>'9.3'!$U$33:$W$33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'9.3'!$U$35:$W$35</c:f>
              <c:numCache>
                <c:formatCode>#,##0.00</c:formatCode>
                <c:ptCount val="3"/>
                <c:pt idx="0">
                  <c:v>2750.1600000000003</c:v>
                </c:pt>
                <c:pt idx="1">
                  <c:v>10142.505999999999</c:v>
                </c:pt>
                <c:pt idx="2">
                  <c:v>2250.3786599999994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8D-4362-A9D4-62B2766D98C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9148266322844792"/>
                  <c:y val="-0.514400117747407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D-4362-A9D4-62B2766D98C5}"/>
                </c:ext>
              </c:extLst>
            </c:dLbl>
            <c:dLbl>
              <c:idx val="1"/>
              <c:layout>
                <c:manualLayout>
                  <c:x val="0.19309571798354999"/>
                  <c:y val="-9.7755174058685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8D-4362-A9D4-62B2766D98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'9.3'!$U$33:$W$33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'9.3'!$V$34:$W$34</c:f>
              <c:numCache>
                <c:formatCode>0%</c:formatCode>
                <c:ptCount val="2"/>
                <c:pt idx="0">
                  <c:v>0.66977983805272612</c:v>
                </c:pt>
                <c:pt idx="1">
                  <c:v>0.14860807126484427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8D-4362-A9D4-62B2766D98C5}"/>
            </c:ext>
          </c:extLst>
        </c:ser>
        <c:ser>
          <c:idx val="2"/>
          <c:order val="2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58D-4362-A9D4-62B2766D98C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8D-4362-A9D4-62B2766D98C5}"/>
              </c:ext>
            </c:extLst>
          </c:dPt>
          <c:cat>
            <c:strRef>
              <c:f>'9.3'!$U$33:$W$33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'9.3'!$U$35:$W$35</c:f>
              <c:numCache>
                <c:formatCode>#,##0.00</c:formatCode>
                <c:ptCount val="3"/>
                <c:pt idx="0">
                  <c:v>2750.1600000000003</c:v>
                </c:pt>
                <c:pt idx="1">
                  <c:v>10142.505999999999</c:v>
                </c:pt>
                <c:pt idx="2">
                  <c:v>2250.3786599999994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8D-4362-A9D4-62B2766D98C5}"/>
            </c:ext>
          </c:extLst>
        </c:ser>
        <c:ser>
          <c:idx val="3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'9.3'!$U$33:$W$33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'9.3'!$V$34:$W$34</c:f>
              <c:numCache>
                <c:formatCode>0%</c:formatCode>
                <c:ptCount val="2"/>
                <c:pt idx="0">
                  <c:v>0.66977983805272612</c:v>
                </c:pt>
                <c:pt idx="1">
                  <c:v>0.14860807126484427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58D-4362-A9D4-62B2766D98C5}"/>
            </c:ext>
          </c:extLst>
        </c:ser>
        <c:ser>
          <c:idx val="4"/>
          <c:order val="4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58D-4362-A9D4-62B2766D98C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58D-4362-A9D4-62B2766D98C5}"/>
              </c:ext>
            </c:extLst>
          </c:dPt>
          <c:cat>
            <c:strRef>
              <c:f>'9.3'!$U$33:$W$33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'9.3'!$U$35:$W$35</c:f>
              <c:numCache>
                <c:formatCode>#,##0.00</c:formatCode>
                <c:ptCount val="3"/>
                <c:pt idx="0">
                  <c:v>2750.1600000000003</c:v>
                </c:pt>
                <c:pt idx="1">
                  <c:v>10142.505999999999</c:v>
                </c:pt>
                <c:pt idx="2">
                  <c:v>2250.3786599999994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8D-4362-A9D4-62B2766D98C5}"/>
            </c:ext>
          </c:extLst>
        </c:ser>
        <c:ser>
          <c:idx val="5"/>
          <c:order val="5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'9.3'!$U$33:$W$33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'9.3'!$V$34:$W$34</c:f>
              <c:numCache>
                <c:formatCode>0%</c:formatCode>
                <c:ptCount val="2"/>
                <c:pt idx="0">
                  <c:v>0.66977983805272612</c:v>
                </c:pt>
                <c:pt idx="1">
                  <c:v>0.14860807126484427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58D-4362-A9D4-62B2766D98C5}"/>
            </c:ext>
          </c:extLst>
        </c:ser>
        <c:ser>
          <c:idx val="6"/>
          <c:order val="6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'9.3'!$U$33:$W$33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'9.3'!$U$35:$W$35</c:f>
              <c:numCache>
                <c:formatCode>#,##0.00</c:formatCode>
                <c:ptCount val="3"/>
                <c:pt idx="0">
                  <c:v>2750.1600000000003</c:v>
                </c:pt>
                <c:pt idx="1">
                  <c:v>10142.505999999999</c:v>
                </c:pt>
                <c:pt idx="2">
                  <c:v>2250.3786599999994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8D-4362-A9D4-62B2766D98C5}"/>
            </c:ext>
          </c:extLst>
        </c:ser>
        <c:ser>
          <c:idx val="7"/>
          <c:order val="7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'9.3'!$U$33:$W$33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'9.3'!$V$34:$W$34</c:f>
              <c:numCache>
                <c:formatCode>0%</c:formatCode>
                <c:ptCount val="2"/>
                <c:pt idx="0">
                  <c:v>0.66977983805272612</c:v>
                </c:pt>
                <c:pt idx="1">
                  <c:v>0.14860807126484427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58D-4362-A9D4-62B2766D9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129856"/>
        <c:axId val="43135744"/>
      </c:barChart>
      <c:catAx>
        <c:axId val="431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13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357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0.14384529776498448"/>
              <c:y val="0.5491339859889775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43129856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PARTICIPACIÓN POR EMPRESA TRANSMISORA 2001</a:t>
            </a:r>
          </a:p>
        </c:rich>
      </c:tx>
      <c:overlay val="0"/>
      <c:spPr>
        <a:solidFill>
          <a:srgbClr val="333399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9A7-48D2-9BAA-0223BEF10135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A7-48D2-9BAA-0223BEF1013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7-48D2-9BAA-0223BEF1013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A7-48D2-9BAA-0223BEF10135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7-48D2-9BAA-0223BEF10135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A7-48D2-9BAA-0223BEF1013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A7-48D2-9BAA-0223BEF10135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A7-48D2-9BAA-0223BEF1013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OTROS
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9A7-48D2-9BAA-0223BEF101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A7-48D2-9BAA-0223BEF1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39</xdr:row>
      <xdr:rowOff>104775</xdr:rowOff>
    </xdr:from>
    <xdr:to>
      <xdr:col>9</xdr:col>
      <xdr:colOff>666750</xdr:colOff>
      <xdr:row>64</xdr:row>
      <xdr:rowOff>104775</xdr:rowOff>
    </xdr:to>
    <xdr:graphicFrame macro="">
      <xdr:nvGraphicFramePr>
        <xdr:cNvPr id="6900908" name="Chart 3">
          <a:extLst>
            <a:ext uri="{FF2B5EF4-FFF2-40B4-BE49-F238E27FC236}">
              <a16:creationId xmlns:a16="http://schemas.microsoft.com/office/drawing/2014/main" id="{00000000-0008-0000-0000-0000AC4C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18</xdr:row>
      <xdr:rowOff>28575</xdr:rowOff>
    </xdr:from>
    <xdr:to>
      <xdr:col>9</xdr:col>
      <xdr:colOff>828675</xdr:colOff>
      <xdr:row>37</xdr:row>
      <xdr:rowOff>95250</xdr:rowOff>
    </xdr:to>
    <xdr:graphicFrame macro="">
      <xdr:nvGraphicFramePr>
        <xdr:cNvPr id="6900909" name="Chart 1">
          <a:extLst>
            <a:ext uri="{FF2B5EF4-FFF2-40B4-BE49-F238E27FC236}">
              <a16:creationId xmlns:a16="http://schemas.microsoft.com/office/drawing/2014/main" id="{00000000-0008-0000-0000-0000AD4C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704850</xdr:colOff>
      <xdr:row>22</xdr:row>
      <xdr:rowOff>85726</xdr:rowOff>
    </xdr:from>
    <xdr:to>
      <xdr:col>3</xdr:col>
      <xdr:colOff>590550</xdr:colOff>
      <xdr:row>24</xdr:row>
      <xdr:rowOff>9526</xdr:rowOff>
    </xdr:to>
    <xdr:sp macro="" textlink="">
      <xdr:nvSpPr>
        <xdr:cNvPr id="16388" name="Text Box 4">
          <a:extLst>
            <a:ext uri="{FF2B5EF4-FFF2-40B4-BE49-F238E27FC236}">
              <a16:creationId xmlns:a16="http://schemas.microsoft.com/office/drawing/2014/main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704850" y="4533901"/>
          <a:ext cx="2171700" cy="2476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chemeClr val="tx1"/>
              </a:solidFill>
              <a:latin typeface="Arial"/>
              <a:cs typeface="Arial"/>
            </a:rPr>
            <a:t>TOTAL : US$  7 774,80 Millones</a:t>
          </a:r>
          <a:endParaRPr lang="es-PE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457200</xdr:colOff>
      <xdr:row>21</xdr:row>
      <xdr:rowOff>104775</xdr:rowOff>
    </xdr:from>
    <xdr:to>
      <xdr:col>9</xdr:col>
      <xdr:colOff>561975</xdr:colOff>
      <xdr:row>36</xdr:row>
      <xdr:rowOff>133350</xdr:rowOff>
    </xdr:to>
    <xdr:graphicFrame macro="">
      <xdr:nvGraphicFramePr>
        <xdr:cNvPr id="6900911" name="Chart 2">
          <a:extLst>
            <a:ext uri="{FF2B5EF4-FFF2-40B4-BE49-F238E27FC236}">
              <a16:creationId xmlns:a16="http://schemas.microsoft.com/office/drawing/2014/main" id="{00000000-0008-0000-0000-0000AF4C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88</xdr:row>
      <xdr:rowOff>123825</xdr:rowOff>
    </xdr:from>
    <xdr:to>
      <xdr:col>8</xdr:col>
      <xdr:colOff>361950</xdr:colOff>
      <xdr:row>104</xdr:row>
      <xdr:rowOff>142875</xdr:rowOff>
    </xdr:to>
    <xdr:graphicFrame macro="">
      <xdr:nvGraphicFramePr>
        <xdr:cNvPr id="6631987" name="Chart 1">
          <a:extLst>
            <a:ext uri="{FF2B5EF4-FFF2-40B4-BE49-F238E27FC236}">
              <a16:creationId xmlns:a16="http://schemas.microsoft.com/office/drawing/2014/main" id="{00000000-0008-0000-0100-000033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3314700</xdr:colOff>
      <xdr:row>91</xdr:row>
      <xdr:rowOff>95250</xdr:rowOff>
    </xdr:from>
    <xdr:to>
      <xdr:col>8</xdr:col>
      <xdr:colOff>161925</xdr:colOff>
      <xdr:row>104</xdr:row>
      <xdr:rowOff>38100</xdr:rowOff>
    </xdr:to>
    <xdr:graphicFrame macro="">
      <xdr:nvGraphicFramePr>
        <xdr:cNvPr id="6631988" name="Chart 2">
          <a:extLst>
            <a:ext uri="{FF2B5EF4-FFF2-40B4-BE49-F238E27FC236}">
              <a16:creationId xmlns:a16="http://schemas.microsoft.com/office/drawing/2014/main" id="{00000000-0008-0000-0100-000034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92</xdr:row>
      <xdr:rowOff>85725</xdr:rowOff>
    </xdr:from>
    <xdr:to>
      <xdr:col>2</xdr:col>
      <xdr:colOff>2409825</xdr:colOff>
      <xdr:row>93</xdr:row>
      <xdr:rowOff>152400</xdr:rowOff>
    </xdr:to>
    <xdr:sp macro="" textlink="">
      <xdr:nvSpPr>
        <xdr:cNvPr id="10383" name="Text Box 21">
          <a:extLst>
            <a:ext uri="{FF2B5EF4-FFF2-40B4-BE49-F238E27FC236}">
              <a16:creationId xmlns:a16="http://schemas.microsoft.com/office/drawing/2014/main" id="{00000000-0008-0000-0100-00008F280000}"/>
            </a:ext>
          </a:extLst>
        </xdr:cNvPr>
        <xdr:cNvSpPr txBox="1">
          <a:spLocks noChangeArrowheads="1"/>
        </xdr:cNvSpPr>
      </xdr:nvSpPr>
      <xdr:spPr bwMode="auto">
        <a:xfrm>
          <a:off x="1219200" y="11487150"/>
          <a:ext cx="18002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13 193 MW</a:t>
          </a:r>
          <a:endParaRPr lang="es-PE"/>
        </a:p>
      </xdr:txBody>
    </xdr:sp>
    <xdr:clientData/>
  </xdr:twoCellAnchor>
  <xdr:twoCellAnchor>
    <xdr:from>
      <xdr:col>11</xdr:col>
      <xdr:colOff>123825</xdr:colOff>
      <xdr:row>88</xdr:row>
      <xdr:rowOff>123825</xdr:rowOff>
    </xdr:from>
    <xdr:to>
      <xdr:col>23</xdr:col>
      <xdr:colOff>914400</xdr:colOff>
      <xdr:row>104</xdr:row>
      <xdr:rowOff>142875</xdr:rowOff>
    </xdr:to>
    <xdr:graphicFrame macro="">
      <xdr:nvGraphicFramePr>
        <xdr:cNvPr id="6631990" name="Chart 3">
          <a:extLst>
            <a:ext uri="{FF2B5EF4-FFF2-40B4-BE49-F238E27FC236}">
              <a16:creationId xmlns:a16="http://schemas.microsoft.com/office/drawing/2014/main" id="{00000000-0008-0000-0100-000036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561975</xdr:colOff>
      <xdr:row>91</xdr:row>
      <xdr:rowOff>133350</xdr:rowOff>
    </xdr:from>
    <xdr:to>
      <xdr:col>23</xdr:col>
      <xdr:colOff>885825</xdr:colOff>
      <xdr:row>104</xdr:row>
      <xdr:rowOff>95250</xdr:rowOff>
    </xdr:to>
    <xdr:graphicFrame macro="">
      <xdr:nvGraphicFramePr>
        <xdr:cNvPr id="6631991" name="Chart 4">
          <a:extLst>
            <a:ext uri="{FF2B5EF4-FFF2-40B4-BE49-F238E27FC236}">
              <a16:creationId xmlns:a16="http://schemas.microsoft.com/office/drawing/2014/main" id="{00000000-0008-0000-0100-000037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261827</xdr:colOff>
      <xdr:row>99</xdr:row>
      <xdr:rowOff>41900</xdr:rowOff>
    </xdr:from>
    <xdr:to>
      <xdr:col>6</xdr:col>
      <xdr:colOff>615080</xdr:colOff>
      <xdr:row>100</xdr:row>
      <xdr:rowOff>70474</xdr:rowOff>
    </xdr:to>
    <xdr:sp macro="" textlink="">
      <xdr:nvSpPr>
        <xdr:cNvPr id="7" name="Text Box 2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672152" y="20701625"/>
          <a:ext cx="353253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</xdr:col>
      <xdr:colOff>111546</xdr:colOff>
      <xdr:row>99</xdr:row>
      <xdr:rowOff>127261</xdr:rowOff>
    </xdr:from>
    <xdr:to>
      <xdr:col>6</xdr:col>
      <xdr:colOff>384653</xdr:colOff>
      <xdr:row>100</xdr:row>
      <xdr:rowOff>155836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6521871" y="20786986"/>
          <a:ext cx="27310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244336</xdr:colOff>
      <xdr:row>100</xdr:row>
      <xdr:rowOff>56737</xdr:rowOff>
    </xdr:from>
    <xdr:to>
      <xdr:col>21</xdr:col>
      <xdr:colOff>423677</xdr:colOff>
      <xdr:row>101</xdr:row>
      <xdr:rowOff>47206</xdr:rowOff>
    </xdr:to>
    <xdr:sp macro="" textlink="">
      <xdr:nvSpPr>
        <xdr:cNvPr id="10" name="Text Box 2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7293258" y="24825050"/>
          <a:ext cx="179341" cy="235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475836</xdr:colOff>
      <xdr:row>99</xdr:row>
      <xdr:rowOff>197126</xdr:rowOff>
    </xdr:from>
    <xdr:to>
      <xdr:col>21</xdr:col>
      <xdr:colOff>835301</xdr:colOff>
      <xdr:row>100</xdr:row>
      <xdr:rowOff>168551</xdr:rowOff>
    </xdr:to>
    <xdr:sp macro="" textlink="">
      <xdr:nvSpPr>
        <xdr:cNvPr id="11" name="Text Box 2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7524758" y="24720274"/>
          <a:ext cx="35946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441374</xdr:colOff>
      <xdr:row>99</xdr:row>
      <xdr:rowOff>22120</xdr:rowOff>
    </xdr:from>
    <xdr:to>
      <xdr:col>8</xdr:col>
      <xdr:colOff>56079</xdr:colOff>
      <xdr:row>100</xdr:row>
      <xdr:rowOff>135112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489874" y="24190220"/>
          <a:ext cx="351305" cy="354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196720</xdr:colOff>
      <xdr:row>99</xdr:row>
      <xdr:rowOff>199360</xdr:rowOff>
    </xdr:from>
    <xdr:to>
      <xdr:col>7</xdr:col>
      <xdr:colOff>408698</xdr:colOff>
      <xdr:row>100</xdr:row>
      <xdr:rowOff>227935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245220" y="24367460"/>
          <a:ext cx="211978" cy="26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22</xdr:col>
      <xdr:colOff>513935</xdr:colOff>
      <xdr:row>99</xdr:row>
      <xdr:rowOff>94422</xdr:rowOff>
    </xdr:from>
    <xdr:to>
      <xdr:col>23</xdr:col>
      <xdr:colOff>263800</xdr:colOff>
      <xdr:row>100</xdr:row>
      <xdr:rowOff>65847</xdr:rowOff>
    </xdr:to>
    <xdr:sp macro="" textlink="">
      <xdr:nvSpPr>
        <xdr:cNvPr id="14" name="Text Box 2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8477257" y="24617570"/>
          <a:ext cx="35946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238952</xdr:colOff>
      <xdr:row>100</xdr:row>
      <xdr:rowOff>54667</xdr:rowOff>
    </xdr:from>
    <xdr:to>
      <xdr:col>22</xdr:col>
      <xdr:colOff>598417</xdr:colOff>
      <xdr:row>101</xdr:row>
      <xdr:rowOff>26092</xdr:rowOff>
    </xdr:to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8202274" y="24822980"/>
          <a:ext cx="35946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0.47215</cdr:x>
      <cdr:y>0.61037</cdr:y>
    </cdr:from>
    <cdr:to>
      <cdr:x>0.55098</cdr:x>
      <cdr:y>0.66979</cdr:y>
    </cdr:to>
    <cdr:sp macro="" textlink="">
      <cdr:nvSpPr>
        <cdr:cNvPr id="12288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3262" y="1879776"/>
          <a:ext cx="331128" cy="182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0.28089</cdr:x>
      <cdr:y>0.43175</cdr:y>
    </cdr:from>
    <cdr:to>
      <cdr:x>0.36822</cdr:x>
      <cdr:y>0.50452</cdr:y>
    </cdr:to>
    <cdr:sp macro="" textlink="">
      <cdr:nvSpPr>
        <cdr:cNvPr id="122886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876" y="1329681"/>
          <a:ext cx="366831" cy="224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32%</a:t>
          </a:r>
        </a:p>
      </cdr:txBody>
    </cdr:sp>
  </cdr:relSizeAnchor>
  <cdr:relSizeAnchor xmlns:cdr="http://schemas.openxmlformats.org/drawingml/2006/chartDrawing">
    <cdr:from>
      <cdr:x>0.34895</cdr:x>
      <cdr:y>0.11002</cdr:y>
    </cdr:from>
    <cdr:to>
      <cdr:x>0.42951</cdr:x>
      <cdr:y>0.18255</cdr:y>
    </cdr:to>
    <cdr:sp macro="" textlink="">
      <cdr:nvSpPr>
        <cdr:cNvPr id="12288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4020" y="344372"/>
          <a:ext cx="337994" cy="227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68%</a:t>
          </a:r>
        </a:p>
      </cdr:txBody>
    </cdr:sp>
  </cdr:relSizeAnchor>
  <cdr:relSizeAnchor xmlns:cdr="http://schemas.openxmlformats.org/drawingml/2006/chartDrawing">
    <cdr:from>
      <cdr:x>0.53922</cdr:x>
      <cdr:y>0.01699</cdr:y>
    </cdr:from>
    <cdr:to>
      <cdr:x>0.62318</cdr:x>
      <cdr:y>0.08976</cdr:y>
    </cdr:to>
    <cdr:sp macro="" textlink="">
      <cdr:nvSpPr>
        <cdr:cNvPr id="122888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9307" y="35279"/>
          <a:ext cx="334658" cy="151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98%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0.05408</cdr:x>
      <cdr:y>0.27923</cdr:y>
    </cdr:from>
    <cdr:to>
      <cdr:x>0.36825</cdr:x>
      <cdr:y>0.40612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993" y="1111743"/>
          <a:ext cx="2974515" cy="505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54 138 GWh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0.40795</cdr:x>
      <cdr:y>0.66821</cdr:y>
    </cdr:from>
    <cdr:to>
      <cdr:x>0.45504</cdr:x>
      <cdr:y>0.74175</cdr:y>
    </cdr:to>
    <cdr:sp macro="" textlink="">
      <cdr:nvSpPr>
        <cdr:cNvPr id="12083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6192" y="2104214"/>
          <a:ext cx="255819" cy="231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1%</a:t>
          </a:r>
        </a:p>
      </cdr:txBody>
    </cdr:sp>
  </cdr:relSizeAnchor>
  <cdr:relSizeAnchor xmlns:cdr="http://schemas.openxmlformats.org/drawingml/2006/chartDrawing">
    <cdr:from>
      <cdr:x>0.47033</cdr:x>
      <cdr:y>0.04729</cdr:y>
    </cdr:from>
    <cdr:to>
      <cdr:x>0.54152</cdr:x>
      <cdr:y>0.12031</cdr:y>
    </cdr:to>
    <cdr:sp macro="" textlink="">
      <cdr:nvSpPr>
        <cdr:cNvPr id="120836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5092" y="148916"/>
          <a:ext cx="386744" cy="22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99%</a:t>
          </a:r>
        </a:p>
        <a:p xmlns:a="http://schemas.openxmlformats.org/drawingml/2006/main"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0.26354</cdr:x>
      <cdr:y>0.0481</cdr:y>
    </cdr:from>
    <cdr:to>
      <cdr:x>0.36376</cdr:x>
      <cdr:y>0.11186</cdr:y>
    </cdr:to>
    <cdr:sp macro="" textlink="">
      <cdr:nvSpPr>
        <cdr:cNvPr id="12083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1685" y="151479"/>
          <a:ext cx="544451" cy="200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63%</a:t>
          </a:r>
        </a:p>
      </cdr:txBody>
    </cdr:sp>
  </cdr:relSizeAnchor>
  <cdr:relSizeAnchor xmlns:cdr="http://schemas.openxmlformats.org/drawingml/2006/chartDrawing">
    <cdr:from>
      <cdr:x>0.21529</cdr:x>
      <cdr:y>0.24809</cdr:y>
    </cdr:from>
    <cdr:to>
      <cdr:x>0.29133</cdr:x>
      <cdr:y>0.32111</cdr:y>
    </cdr:to>
    <cdr:sp macro="" textlink="">
      <cdr:nvSpPr>
        <cdr:cNvPr id="120840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558" y="781235"/>
          <a:ext cx="413092" cy="22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37%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36</xdr:row>
      <xdr:rowOff>123825</xdr:rowOff>
    </xdr:from>
    <xdr:to>
      <xdr:col>11</xdr:col>
      <xdr:colOff>323850</xdr:colOff>
      <xdr:row>60</xdr:row>
      <xdr:rowOff>152400</xdr:rowOff>
    </xdr:to>
    <xdr:graphicFrame macro="">
      <xdr:nvGraphicFramePr>
        <xdr:cNvPr id="6433089" name="Chart 1">
          <a:extLst>
            <a:ext uri="{FF2B5EF4-FFF2-40B4-BE49-F238E27FC236}">
              <a16:creationId xmlns:a16="http://schemas.microsoft.com/office/drawing/2014/main" id="{00000000-0008-0000-0200-000041296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649380</xdr:colOff>
      <xdr:row>40</xdr:row>
      <xdr:rowOff>103094</xdr:rowOff>
    </xdr:from>
    <xdr:to>
      <xdr:col>7</xdr:col>
      <xdr:colOff>754155</xdr:colOff>
      <xdr:row>42</xdr:row>
      <xdr:rowOff>26894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736851" y="6064623"/>
          <a:ext cx="1539128" cy="2375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TOTAL: 15 143 km.</a:t>
          </a:r>
        </a:p>
      </xdr:txBody>
    </xdr:sp>
    <xdr:clientData/>
  </xdr:twoCellAnchor>
  <xdr:twoCellAnchor>
    <xdr:from>
      <xdr:col>51</xdr:col>
      <xdr:colOff>247650</xdr:colOff>
      <xdr:row>0</xdr:row>
      <xdr:rowOff>0</xdr:rowOff>
    </xdr:from>
    <xdr:to>
      <xdr:col>60</xdr:col>
      <xdr:colOff>485775</xdr:colOff>
      <xdr:row>0</xdr:row>
      <xdr:rowOff>0</xdr:rowOff>
    </xdr:to>
    <xdr:graphicFrame macro="">
      <xdr:nvGraphicFramePr>
        <xdr:cNvPr id="6433091" name="Chart 4">
          <a:extLst>
            <a:ext uri="{FF2B5EF4-FFF2-40B4-BE49-F238E27FC236}">
              <a16:creationId xmlns:a16="http://schemas.microsoft.com/office/drawing/2014/main" id="{00000000-0008-0000-0200-000043296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941916</xdr:colOff>
      <xdr:row>65</xdr:row>
      <xdr:rowOff>104775</xdr:rowOff>
    </xdr:from>
    <xdr:to>
      <xdr:col>11</xdr:col>
      <xdr:colOff>351366</xdr:colOff>
      <xdr:row>93</xdr:row>
      <xdr:rowOff>9525</xdr:rowOff>
    </xdr:to>
    <xdr:graphicFrame macro="">
      <xdr:nvGraphicFramePr>
        <xdr:cNvPr id="6433092" name="Chart 5">
          <a:extLst>
            <a:ext uri="{FF2B5EF4-FFF2-40B4-BE49-F238E27FC236}">
              <a16:creationId xmlns:a16="http://schemas.microsoft.com/office/drawing/2014/main" id="{00000000-0008-0000-0200-000044296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99989</xdr:colOff>
      <xdr:row>53</xdr:row>
      <xdr:rowOff>64991</xdr:rowOff>
    </xdr:from>
    <xdr:to>
      <xdr:col>4</xdr:col>
      <xdr:colOff>621039</xdr:colOff>
      <xdr:row>55</xdr:row>
      <xdr:rowOff>31879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663706" y="10625317"/>
          <a:ext cx="521050" cy="2981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200" b="1">
              <a:latin typeface="Arial" pitchFamily="34" charset="0"/>
              <a:cs typeface="Arial" pitchFamily="34" charset="0"/>
            </a:rPr>
            <a:t>18%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48</xdr:row>
      <xdr:rowOff>142875</xdr:rowOff>
    </xdr:from>
    <xdr:to>
      <xdr:col>5</xdr:col>
      <xdr:colOff>409575</xdr:colOff>
      <xdr:row>71</xdr:row>
      <xdr:rowOff>76200</xdr:rowOff>
    </xdr:to>
    <xdr:graphicFrame macro="">
      <xdr:nvGraphicFramePr>
        <xdr:cNvPr id="6807726" name="Chart 1">
          <a:extLst>
            <a:ext uri="{FF2B5EF4-FFF2-40B4-BE49-F238E27FC236}">
              <a16:creationId xmlns:a16="http://schemas.microsoft.com/office/drawing/2014/main" id="{00000000-0008-0000-0300-0000AE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2914650</xdr:colOff>
      <xdr:row>52</xdr:row>
      <xdr:rowOff>104775</xdr:rowOff>
    </xdr:from>
    <xdr:to>
      <xdr:col>5</xdr:col>
      <xdr:colOff>133350</xdr:colOff>
      <xdr:row>70</xdr:row>
      <xdr:rowOff>85725</xdr:rowOff>
    </xdr:to>
    <xdr:graphicFrame macro="">
      <xdr:nvGraphicFramePr>
        <xdr:cNvPr id="6807727" name="Chart 2">
          <a:extLst>
            <a:ext uri="{FF2B5EF4-FFF2-40B4-BE49-F238E27FC236}">
              <a16:creationId xmlns:a16="http://schemas.microsoft.com/office/drawing/2014/main" id="{00000000-0008-0000-0300-0000AF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257175</xdr:colOff>
      <xdr:row>48</xdr:row>
      <xdr:rowOff>142875</xdr:rowOff>
    </xdr:from>
    <xdr:to>
      <xdr:col>15</xdr:col>
      <xdr:colOff>371475</xdr:colOff>
      <xdr:row>71</xdr:row>
      <xdr:rowOff>47625</xdr:rowOff>
    </xdr:to>
    <xdr:graphicFrame macro="">
      <xdr:nvGraphicFramePr>
        <xdr:cNvPr id="6807728" name="Chart 3">
          <a:extLst>
            <a:ext uri="{FF2B5EF4-FFF2-40B4-BE49-F238E27FC236}">
              <a16:creationId xmlns:a16="http://schemas.microsoft.com/office/drawing/2014/main" id="{00000000-0008-0000-0300-0000B0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485775</xdr:colOff>
      <xdr:row>52</xdr:row>
      <xdr:rowOff>104775</xdr:rowOff>
    </xdr:from>
    <xdr:to>
      <xdr:col>14</xdr:col>
      <xdr:colOff>1247775</xdr:colOff>
      <xdr:row>70</xdr:row>
      <xdr:rowOff>9525</xdr:rowOff>
    </xdr:to>
    <xdr:graphicFrame macro="">
      <xdr:nvGraphicFramePr>
        <xdr:cNvPr id="6807729" name="Chart 4">
          <a:extLst>
            <a:ext uri="{FF2B5EF4-FFF2-40B4-BE49-F238E27FC236}">
              <a16:creationId xmlns:a16="http://schemas.microsoft.com/office/drawing/2014/main" id="{00000000-0008-0000-0300-0000B1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0.07627</cdr:x>
      <cdr:y>0.25784</cdr:y>
    </cdr:from>
    <cdr:to>
      <cdr:x>0.32351</cdr:x>
      <cdr:y>0.37648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318" y="986668"/>
          <a:ext cx="2091765" cy="45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8 347 886</a:t>
          </a:r>
        </a:p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clientes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0.15947</cdr:x>
      <cdr:y>0.26948</cdr:y>
    </cdr:from>
    <cdr:to>
      <cdr:x>0.43583</cdr:x>
      <cdr:y>0.3333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094" y="1113685"/>
          <a:ext cx="2188075" cy="237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22 654 GWh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BOLETIN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_DEPA"/>
      <sheetName val="CDRO-1"/>
      <sheetName val="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B68"/>
  <sheetViews>
    <sheetView tabSelected="1" view="pageBreakPreview" zoomScaleNormal="85" zoomScaleSheetLayoutView="100" zoomScalePageLayoutView="70" workbookViewId="0">
      <selection activeCell="L50" sqref="L50"/>
    </sheetView>
  </sheetViews>
  <sheetFormatPr baseColWidth="10" defaultRowHeight="12.75" x14ac:dyDescent="0.2"/>
  <cols>
    <col min="4" max="4" width="19.5703125" customWidth="1"/>
    <col min="5" max="6" width="13.7109375" bestFit="1" customWidth="1"/>
    <col min="7" max="7" width="15.7109375" customWidth="1"/>
    <col min="10" max="10" width="18.7109375" customWidth="1"/>
    <col min="11" max="11" width="13.42578125" customWidth="1"/>
    <col min="12" max="12" width="21" style="219" customWidth="1"/>
    <col min="13" max="13" width="22.85546875" style="219" bestFit="1" customWidth="1"/>
    <col min="14" max="25" width="11.140625" style="219" bestFit="1" customWidth="1"/>
    <col min="26" max="27" width="12.7109375" style="219" bestFit="1" customWidth="1"/>
    <col min="28" max="28" width="11.42578125" style="219"/>
  </cols>
  <sheetData>
    <row r="1" spans="1:28" ht="18" x14ac:dyDescent="0.25">
      <c r="A1" s="31" t="s">
        <v>68</v>
      </c>
      <c r="B1" s="29"/>
      <c r="C1" s="29"/>
      <c r="D1" s="29"/>
      <c r="E1" s="29"/>
      <c r="F1" s="29"/>
      <c r="G1" s="29"/>
      <c r="H1" s="29"/>
      <c r="I1" s="29"/>
      <c r="J1" s="29"/>
    </row>
    <row r="2" spans="1:28" ht="13.5" thickBot="1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28" s="136" customFormat="1" ht="30.75" customHeight="1" x14ac:dyDescent="0.2">
      <c r="A3" s="149"/>
      <c r="B3" s="149"/>
      <c r="C3" s="149"/>
      <c r="D3" s="288" t="s">
        <v>25</v>
      </c>
      <c r="E3" s="289" t="s">
        <v>3</v>
      </c>
      <c r="F3" s="289" t="s">
        <v>4</v>
      </c>
      <c r="G3" s="290" t="s">
        <v>2</v>
      </c>
      <c r="H3" s="149"/>
      <c r="I3" s="149"/>
      <c r="J3" s="149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</row>
    <row r="4" spans="1:28" x14ac:dyDescent="0.2">
      <c r="A4" s="9"/>
      <c r="B4" s="9"/>
      <c r="C4" s="9"/>
      <c r="D4" s="32"/>
      <c r="E4" s="321" t="s">
        <v>30</v>
      </c>
      <c r="F4" s="322"/>
      <c r="G4" s="323"/>
      <c r="H4" s="9"/>
      <c r="I4" s="9"/>
      <c r="J4" s="9"/>
    </row>
    <row r="5" spans="1:28" ht="18.75" customHeight="1" x14ac:dyDescent="0.25">
      <c r="A5" s="9"/>
      <c r="B5" s="9"/>
      <c r="C5" s="9"/>
      <c r="D5" s="33" t="s">
        <v>26</v>
      </c>
      <c r="E5" s="264">
        <v>653.25816779402498</v>
      </c>
      <c r="F5" s="203">
        <v>2546.655290739403</v>
      </c>
      <c r="G5" s="44">
        <f>SUM(E5:F5)</f>
        <v>3199.9134585334277</v>
      </c>
      <c r="H5" s="9"/>
      <c r="I5" s="9"/>
      <c r="J5" s="9"/>
      <c r="L5" s="283"/>
      <c r="M5" s="283"/>
      <c r="N5" s="283"/>
      <c r="O5" s="316"/>
    </row>
    <row r="6" spans="1:28" ht="18.75" customHeight="1" x14ac:dyDescent="0.2">
      <c r="A6" s="9"/>
      <c r="B6" s="9"/>
      <c r="C6" s="9"/>
      <c r="D6" s="39"/>
      <c r="E6" s="265">
        <f>+E5/$G$5</f>
        <v>0.20414869847555933</v>
      </c>
      <c r="F6" s="246">
        <f>+F5/G5</f>
        <v>0.79585130152444072</v>
      </c>
      <c r="G6" s="45">
        <f>G5/G12</f>
        <v>0.41157480932683344</v>
      </c>
      <c r="H6" s="9"/>
      <c r="I6" s="9"/>
      <c r="J6" s="9"/>
      <c r="K6" s="4"/>
      <c r="L6" s="284"/>
      <c r="M6" s="283"/>
      <c r="N6" s="283"/>
      <c r="O6" s="316"/>
    </row>
    <row r="7" spans="1:28" ht="18.75" customHeight="1" x14ac:dyDescent="0.25">
      <c r="A7" s="9"/>
      <c r="B7" s="9"/>
      <c r="C7" s="9"/>
      <c r="D7" s="33" t="s">
        <v>27</v>
      </c>
      <c r="E7" s="266">
        <v>0</v>
      </c>
      <c r="F7" s="43">
        <v>624.05285462729262</v>
      </c>
      <c r="G7" s="46">
        <f>SUM(E7:F7)</f>
        <v>624.05285462729262</v>
      </c>
      <c r="H7" s="9"/>
      <c r="I7" s="9"/>
      <c r="J7" s="9"/>
      <c r="K7" s="4"/>
      <c r="L7" s="284"/>
      <c r="M7" s="283"/>
      <c r="N7" s="283"/>
      <c r="O7" s="316"/>
    </row>
    <row r="8" spans="1:28" ht="18.75" customHeight="1" x14ac:dyDescent="0.2">
      <c r="A8" s="9"/>
      <c r="B8" s="9"/>
      <c r="C8" s="9"/>
      <c r="D8" s="39"/>
      <c r="E8" s="265"/>
      <c r="F8" s="246">
        <f>+F7/G7</f>
        <v>1</v>
      </c>
      <c r="G8" s="45">
        <f>G7/G12</f>
        <v>8.0266056561045254E-2</v>
      </c>
      <c r="H8" s="9"/>
      <c r="I8" s="9"/>
      <c r="J8" s="9"/>
      <c r="K8" s="4"/>
      <c r="L8" s="284"/>
      <c r="M8" s="283"/>
      <c r="N8" s="283"/>
      <c r="O8" s="316"/>
    </row>
    <row r="9" spans="1:28" ht="18.75" customHeight="1" x14ac:dyDescent="0.25">
      <c r="A9" s="9"/>
      <c r="B9" s="9"/>
      <c r="C9" s="9"/>
      <c r="D9" s="33" t="s">
        <v>28</v>
      </c>
      <c r="E9" s="267">
        <v>1736.4120149337891</v>
      </c>
      <c r="F9" s="204">
        <v>2214.42563468243</v>
      </c>
      <c r="G9" s="46">
        <f>SUM(E9:F9)</f>
        <v>3950.8376496162191</v>
      </c>
      <c r="H9" s="9"/>
      <c r="I9" s="9"/>
      <c r="J9" s="9"/>
      <c r="L9" s="249"/>
    </row>
    <row r="10" spans="1:28" ht="18.75" customHeight="1" x14ac:dyDescent="0.2">
      <c r="A10" s="9"/>
      <c r="B10" s="9"/>
      <c r="C10" s="9"/>
      <c r="D10" s="32"/>
      <c r="E10" s="268">
        <f>+E9/$G$9</f>
        <v>0.43950477567775093</v>
      </c>
      <c r="F10" s="247">
        <f>+F9/G9</f>
        <v>0.56049522432224907</v>
      </c>
      <c r="G10" s="47">
        <f>G9/G12</f>
        <v>0.50815913411212132</v>
      </c>
      <c r="H10" s="9"/>
      <c r="I10" s="9"/>
      <c r="J10" s="9"/>
      <c r="L10" s="249"/>
    </row>
    <row r="11" spans="1:28" x14ac:dyDescent="0.2">
      <c r="A11" s="9"/>
      <c r="B11" s="9"/>
      <c r="C11" s="9"/>
      <c r="D11" s="48"/>
      <c r="E11" s="269"/>
      <c r="F11" s="40"/>
      <c r="G11" s="49"/>
      <c r="H11" s="9"/>
      <c r="I11" s="9"/>
      <c r="J11" s="9"/>
      <c r="L11" s="224"/>
    </row>
    <row r="12" spans="1:28" ht="15.75" x14ac:dyDescent="0.25">
      <c r="A12" s="9"/>
      <c r="B12" s="9"/>
      <c r="C12" s="9"/>
      <c r="D12" s="50" t="s">
        <v>2</v>
      </c>
      <c r="E12" s="270">
        <f>SUM(E5,E7,E9)</f>
        <v>2389.6701827278139</v>
      </c>
      <c r="F12" s="41">
        <f>SUM(F5,F7,F9)</f>
        <v>5385.1337800491256</v>
      </c>
      <c r="G12" s="51">
        <f>SUM(E12:F12)</f>
        <v>7774.8039627769394</v>
      </c>
      <c r="H12" s="11"/>
      <c r="I12" s="11"/>
      <c r="J12" s="11"/>
    </row>
    <row r="13" spans="1:28" ht="13.5" thickBot="1" x14ac:dyDescent="0.25">
      <c r="A13" s="9"/>
      <c r="B13" s="9"/>
      <c r="C13" s="9"/>
      <c r="D13" s="52"/>
      <c r="E13" s="271">
        <f>E12/G12</f>
        <v>0.30736082789594754</v>
      </c>
      <c r="F13" s="42">
        <f>F12/G12</f>
        <v>0.69263917210405246</v>
      </c>
      <c r="G13" s="53"/>
      <c r="H13" s="9"/>
      <c r="I13" s="9"/>
      <c r="J13" s="9"/>
    </row>
    <row r="14" spans="1:28" ht="4.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28" ht="14.2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28" ht="13.5" x14ac:dyDescent="0.25">
      <c r="A16" s="9"/>
      <c r="B16" s="34" t="s">
        <v>190</v>
      </c>
      <c r="C16" s="9"/>
      <c r="D16" s="9"/>
      <c r="E16" s="9"/>
      <c r="F16" s="9"/>
      <c r="G16" s="9"/>
      <c r="H16" s="9"/>
      <c r="I16" s="9"/>
      <c r="J16" s="9"/>
    </row>
    <row r="17" spans="1:27" ht="13.5" x14ac:dyDescent="0.25">
      <c r="A17" s="9"/>
      <c r="B17" s="34" t="s">
        <v>189</v>
      </c>
      <c r="C17" s="9"/>
      <c r="D17" s="9"/>
      <c r="E17" s="9"/>
      <c r="F17" s="9"/>
      <c r="G17" s="9"/>
      <c r="H17" s="9"/>
      <c r="I17" s="9"/>
      <c r="J17" s="9"/>
    </row>
    <row r="18" spans="1:27" ht="13.5" x14ac:dyDescent="0.25">
      <c r="A18" s="9"/>
      <c r="B18" s="9"/>
      <c r="C18" s="7"/>
      <c r="D18" s="9"/>
      <c r="E18" s="9"/>
      <c r="F18" s="9"/>
      <c r="G18" s="9"/>
      <c r="H18" s="9"/>
      <c r="I18" s="9"/>
      <c r="J18" s="9"/>
    </row>
    <row r="19" spans="1:27" x14ac:dyDescent="0.2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27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M20" s="250">
        <f>(E5/G5)*100</f>
        <v>20.414869847555934</v>
      </c>
      <c r="N20" s="250">
        <f>(F5/G5)*100</f>
        <v>79.585130152444066</v>
      </c>
      <c r="O20" s="251">
        <f>SUM(M20:N20)/100</f>
        <v>1</v>
      </c>
    </row>
    <row r="21" spans="1:27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M21" s="250"/>
      <c r="N21" s="250"/>
      <c r="O21" s="251"/>
    </row>
    <row r="22" spans="1:27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M22" s="250"/>
      <c r="N22" s="250"/>
      <c r="O22" s="251"/>
    </row>
    <row r="23" spans="1:27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M23" s="250">
        <f>(E7/G7)*100</f>
        <v>0</v>
      </c>
      <c r="N23" s="250">
        <f>(F7/G7)*100</f>
        <v>100</v>
      </c>
      <c r="O23" s="251">
        <f>SUM(M23:N23)/100</f>
        <v>1</v>
      </c>
    </row>
    <row r="24" spans="1:27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M24" s="250"/>
      <c r="N24" s="250"/>
      <c r="O24" s="251"/>
    </row>
    <row r="25" spans="1:27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M25" s="250"/>
      <c r="N25" s="250"/>
      <c r="O25" s="251"/>
    </row>
    <row r="26" spans="1:27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M26" s="250">
        <f>(E9/G9)*100</f>
        <v>43.950477567775096</v>
      </c>
      <c r="N26" s="250">
        <f>(F9/G9)*100</f>
        <v>56.049522432224904</v>
      </c>
      <c r="O26" s="251">
        <f>SUM(M26:N26)/100</f>
        <v>1</v>
      </c>
    </row>
    <row r="27" spans="1:27" x14ac:dyDescent="0.2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27" x14ac:dyDescent="0.2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27" ht="15.7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M29" s="252" t="s">
        <v>198</v>
      </c>
    </row>
    <row r="30" spans="1:27" x14ac:dyDescent="0.2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27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N31" s="253" t="s">
        <v>14</v>
      </c>
      <c r="O31" s="253" t="s">
        <v>15</v>
      </c>
      <c r="P31" s="253" t="s">
        <v>16</v>
      </c>
      <c r="Q31" s="253" t="s">
        <v>17</v>
      </c>
      <c r="R31" s="253" t="s">
        <v>18</v>
      </c>
      <c r="S31" s="253" t="s">
        <v>19</v>
      </c>
      <c r="T31" s="253" t="s">
        <v>20</v>
      </c>
      <c r="U31" s="253" t="s">
        <v>21</v>
      </c>
      <c r="V31" s="253" t="s">
        <v>24</v>
      </c>
      <c r="W31" s="253" t="s">
        <v>22</v>
      </c>
      <c r="X31" s="253" t="s">
        <v>23</v>
      </c>
      <c r="Y31" s="253" t="s">
        <v>31</v>
      </c>
      <c r="Z31" s="219" t="s">
        <v>2</v>
      </c>
    </row>
    <row r="32" spans="1:27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M32" s="219" t="s">
        <v>12</v>
      </c>
      <c r="N32" s="274">
        <v>240.73274863838355</v>
      </c>
      <c r="O32" s="274">
        <v>239.55674610636274</v>
      </c>
      <c r="P32" s="274">
        <v>247.0218091236396</v>
      </c>
      <c r="Q32" s="274">
        <v>258.5410839912746</v>
      </c>
      <c r="R32" s="274">
        <v>240.82860704594421</v>
      </c>
      <c r="S32" s="274">
        <v>249.27707950324029</v>
      </c>
      <c r="T32" s="274">
        <v>253.45094177309576</v>
      </c>
      <c r="U32" s="274">
        <v>273.20584547853611</v>
      </c>
      <c r="V32" s="274">
        <v>279.4706482743336</v>
      </c>
      <c r="W32" s="274">
        <v>275.2469116573908</v>
      </c>
      <c r="X32" s="274">
        <v>295.59702547139364</v>
      </c>
      <c r="Y32" s="274">
        <v>346.98401146983355</v>
      </c>
      <c r="Z32" s="274">
        <f>SUM(N32:Y32)</f>
        <v>3199.9134585334286</v>
      </c>
      <c r="AA32" s="274"/>
    </row>
    <row r="33" spans="1:28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M33" s="219" t="s">
        <v>13</v>
      </c>
      <c r="N33" s="274">
        <v>48.38020928337918</v>
      </c>
      <c r="O33" s="274">
        <v>51.005902268650424</v>
      </c>
      <c r="P33" s="274">
        <v>52.48950240208395</v>
      </c>
      <c r="Q33" s="274">
        <v>51.401788929561654</v>
      </c>
      <c r="R33" s="274">
        <v>50.139225754965835</v>
      </c>
      <c r="S33" s="274">
        <v>55.113755011055993</v>
      </c>
      <c r="T33" s="274">
        <v>51.359468412427539</v>
      </c>
      <c r="U33" s="274">
        <v>52.696282644575788</v>
      </c>
      <c r="V33" s="274">
        <v>53.187156497472245</v>
      </c>
      <c r="W33" s="274">
        <v>50.002723486409764</v>
      </c>
      <c r="X33" s="274">
        <v>53.273061877467853</v>
      </c>
      <c r="Y33" s="274">
        <v>55.003778059242535</v>
      </c>
      <c r="Z33" s="274">
        <f>SUM(N33:Y33)</f>
        <v>624.05285462729273</v>
      </c>
      <c r="AA33" s="274"/>
    </row>
    <row r="34" spans="1:28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M34" s="219" t="s">
        <v>11</v>
      </c>
      <c r="N34" s="274">
        <v>311.32593222516016</v>
      </c>
      <c r="O34" s="274">
        <v>316.58188940065423</v>
      </c>
      <c r="P34" s="274">
        <v>329.30438206181992</v>
      </c>
      <c r="Q34" s="274">
        <v>327.47025240433499</v>
      </c>
      <c r="R34" s="274">
        <v>324.18205416955004</v>
      </c>
      <c r="S34" s="274">
        <v>330.13707954098328</v>
      </c>
      <c r="T34" s="274">
        <v>313.86375971851083</v>
      </c>
      <c r="U34" s="274">
        <v>323.35617345779076</v>
      </c>
      <c r="V34" s="274">
        <v>332.56915186957326</v>
      </c>
      <c r="W34" s="274">
        <v>325.12036007575989</v>
      </c>
      <c r="X34" s="274">
        <v>348.04616667129307</v>
      </c>
      <c r="Y34" s="274">
        <v>368.88044802078781</v>
      </c>
      <c r="Z34" s="274">
        <f>SUM(N34:Y34)</f>
        <v>3950.8376496162182</v>
      </c>
      <c r="AA34" s="274">
        <f>SUM(Z32:Z34)</f>
        <v>7774.8039627769394</v>
      </c>
    </row>
    <row r="35" spans="1:28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AA35" s="226">
        <f>+G12</f>
        <v>7774.8039627769394</v>
      </c>
      <c r="AB35" s="274">
        <f>+AA34-AA35</f>
        <v>0</v>
      </c>
    </row>
    <row r="36" spans="1:28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</row>
    <row r="37" spans="1:28" x14ac:dyDescent="0.2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8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AA38" s="274">
        <f>+AA34-AA35</f>
        <v>0</v>
      </c>
    </row>
    <row r="39" spans="1:28" x14ac:dyDescent="0.2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</row>
    <row r="41" spans="1:28" x14ac:dyDescent="0.2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28" x14ac:dyDescent="0.2">
      <c r="A42" s="9"/>
      <c r="B42" s="9"/>
      <c r="C42" s="9"/>
      <c r="D42" s="9"/>
      <c r="E42" s="9"/>
      <c r="F42" s="9"/>
      <c r="G42" s="9"/>
      <c r="H42" s="9"/>
      <c r="I42" s="9"/>
      <c r="J42" s="9"/>
    </row>
    <row r="43" spans="1:28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M43" s="22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</row>
    <row r="44" spans="1:28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M44" s="22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</row>
    <row r="45" spans="1:28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M45" s="22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</row>
    <row r="46" spans="1:28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M46" s="224"/>
      <c r="Y46" s="255"/>
    </row>
    <row r="47" spans="1:2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2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2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2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2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2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x14ac:dyDescent="0.2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x14ac:dyDescent="0.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x14ac:dyDescent="0.2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x14ac:dyDescent="0.2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x14ac:dyDescent="0.2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x14ac:dyDescent="0.2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x14ac:dyDescent="0.2">
      <c r="A68" s="9"/>
      <c r="B68" s="9"/>
      <c r="C68" s="9"/>
      <c r="D68" s="9"/>
      <c r="E68" s="9"/>
      <c r="F68" s="9"/>
      <c r="G68" s="9"/>
      <c r="H68" s="9"/>
      <c r="I68" s="9"/>
      <c r="J68" s="9"/>
    </row>
  </sheetData>
  <mergeCells count="1">
    <mergeCell ref="E4:G4"/>
  </mergeCells>
  <phoneticPr fontId="0" type="noConversion"/>
  <printOptions horizontalCentered="1"/>
  <pageMargins left="0.78740157480314965" right="0.59055118110236227" top="0.78740157480314965" bottom="0.59055118110236227" header="0.31496062992125984" footer="0.31496062992125984"/>
  <pageSetup paperSize="9" scale="64" orientation="portrait" r:id="rId1"/>
  <headerFooter alignWithMargins="0"/>
  <ignoredErrors>
    <ignoredError sqref="G6:G1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C124"/>
  <sheetViews>
    <sheetView view="pageBreakPreview" zoomScale="85" zoomScaleNormal="60" zoomScaleSheetLayoutView="85" zoomScalePageLayoutView="85" workbookViewId="0">
      <selection activeCell="AB104" sqref="AB104"/>
    </sheetView>
  </sheetViews>
  <sheetFormatPr baseColWidth="10" defaultRowHeight="12.75" x14ac:dyDescent="0.2"/>
  <cols>
    <col min="1" max="1" width="1.7109375" style="9" customWidth="1"/>
    <col min="2" max="2" width="4.7109375" customWidth="1"/>
    <col min="3" max="3" width="50.28515625" bestFit="1" customWidth="1"/>
    <col min="4" max="4" width="14.140625" customWidth="1"/>
    <col min="5" max="5" width="9.85546875" customWidth="1"/>
    <col min="6" max="6" width="12.28515625" customWidth="1"/>
    <col min="7" max="7" width="9.85546875" customWidth="1"/>
    <col min="8" max="8" width="10.7109375" customWidth="1"/>
    <col min="9" max="9" width="8.85546875" customWidth="1"/>
    <col min="10" max="10" width="9.42578125" customWidth="1"/>
    <col min="11" max="11" width="8.85546875" customWidth="1"/>
    <col min="12" max="12" width="12.5703125" customWidth="1"/>
    <col min="13" max="13" width="8.85546875" customWidth="1"/>
    <col min="14" max="14" width="12.7109375" customWidth="1"/>
    <col min="15" max="15" width="8.85546875" customWidth="1"/>
    <col min="16" max="16" width="12.7109375" customWidth="1"/>
    <col min="17" max="17" width="10.5703125" customWidth="1"/>
    <col min="18" max="18" width="12.7109375" customWidth="1"/>
    <col min="19" max="19" width="8.85546875" customWidth="1"/>
    <col min="20" max="20" width="11.28515625" customWidth="1"/>
    <col min="21" max="21" width="8.85546875" customWidth="1"/>
    <col min="22" max="22" width="13.28515625" customWidth="1"/>
    <col min="23" max="23" width="8.85546875" customWidth="1"/>
    <col min="24" max="24" width="18.140625" customWidth="1"/>
    <col min="25" max="25" width="8.28515625" customWidth="1"/>
    <col min="26" max="26" width="1.7109375" style="9" customWidth="1"/>
    <col min="27" max="27" width="6.85546875" style="239" customWidth="1"/>
    <col min="28" max="28" width="23.5703125" style="239" bestFit="1" customWidth="1"/>
    <col min="29" max="29" width="14.42578125" style="239" customWidth="1"/>
    <col min="30" max="30" width="13.28515625" style="239" bestFit="1" customWidth="1"/>
    <col min="31" max="31" width="9" style="239" customWidth="1"/>
    <col min="32" max="32" width="14.28515625" style="239" customWidth="1"/>
    <col min="33" max="33" width="11.85546875" style="239" customWidth="1"/>
    <col min="34" max="36" width="12" style="239" customWidth="1"/>
    <col min="37" max="37" width="12.42578125" style="239" customWidth="1"/>
    <col min="38" max="38" width="12.28515625" style="239" customWidth="1"/>
    <col min="39" max="39" width="11.42578125" style="239"/>
    <col min="40" max="40" width="11.5703125" style="239" bestFit="1" customWidth="1"/>
    <col min="42" max="42" width="11.5703125" bestFit="1" customWidth="1"/>
    <col min="46" max="46" width="12" bestFit="1" customWidth="1"/>
  </cols>
  <sheetData>
    <row r="1" spans="1:55" ht="15.75" x14ac:dyDescent="0.25">
      <c r="A1" s="13" t="s">
        <v>199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55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55" ht="15.75" thickBot="1" x14ac:dyDescent="0.25">
      <c r="B3" s="12" t="s">
        <v>168</v>
      </c>
      <c r="C3" s="27"/>
      <c r="D3" s="10"/>
      <c r="E3" s="27"/>
      <c r="F3" s="28"/>
      <c r="G3" s="27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55" s="55" customFormat="1" ht="19.5" customHeight="1" x14ac:dyDescent="0.2">
      <c r="A4" s="54"/>
      <c r="B4" s="340" t="s">
        <v>5</v>
      </c>
      <c r="C4" s="327" t="s">
        <v>8</v>
      </c>
      <c r="D4" s="333" t="s">
        <v>191</v>
      </c>
      <c r="E4" s="333"/>
      <c r="F4" s="333"/>
      <c r="G4" s="333"/>
      <c r="H4" s="333"/>
      <c r="I4" s="333"/>
      <c r="J4" s="333"/>
      <c r="K4" s="333"/>
      <c r="L4" s="333"/>
      <c r="M4" s="334"/>
      <c r="N4" s="335" t="s">
        <v>192</v>
      </c>
      <c r="O4" s="333"/>
      <c r="P4" s="333"/>
      <c r="Q4" s="333"/>
      <c r="R4" s="333"/>
      <c r="S4" s="333"/>
      <c r="T4" s="333"/>
      <c r="U4" s="333"/>
      <c r="V4" s="333"/>
      <c r="W4" s="334"/>
      <c r="X4" s="333" t="s">
        <v>193</v>
      </c>
      <c r="Y4" s="334"/>
      <c r="Z4" s="54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s="55" customFormat="1" ht="19.5" customHeight="1" x14ac:dyDescent="0.2">
      <c r="A5" s="54"/>
      <c r="B5" s="341"/>
      <c r="C5" s="328"/>
      <c r="D5" s="291" t="s">
        <v>0</v>
      </c>
      <c r="E5" s="292" t="s">
        <v>6</v>
      </c>
      <c r="F5" s="293" t="s">
        <v>1</v>
      </c>
      <c r="G5" s="292" t="s">
        <v>6</v>
      </c>
      <c r="H5" s="293" t="s">
        <v>59</v>
      </c>
      <c r="I5" s="292" t="s">
        <v>6</v>
      </c>
      <c r="J5" s="293" t="s">
        <v>69</v>
      </c>
      <c r="K5" s="292" t="s">
        <v>6</v>
      </c>
      <c r="L5" s="293" t="s">
        <v>2</v>
      </c>
      <c r="M5" s="294" t="s">
        <v>6</v>
      </c>
      <c r="N5" s="295" t="s">
        <v>0</v>
      </c>
      <c r="O5" s="292" t="s">
        <v>6</v>
      </c>
      <c r="P5" s="293" t="s">
        <v>1</v>
      </c>
      <c r="Q5" s="292" t="s">
        <v>6</v>
      </c>
      <c r="R5" s="293" t="s">
        <v>59</v>
      </c>
      <c r="S5" s="292" t="s">
        <v>6</v>
      </c>
      <c r="T5" s="296" t="s">
        <v>69</v>
      </c>
      <c r="U5" s="296" t="s">
        <v>6</v>
      </c>
      <c r="V5" s="293" t="s">
        <v>2</v>
      </c>
      <c r="W5" s="294" t="s">
        <v>6</v>
      </c>
      <c r="X5" s="297" t="s">
        <v>29</v>
      </c>
      <c r="Y5" s="298" t="s">
        <v>6</v>
      </c>
      <c r="Z5" s="54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V5"/>
      <c r="AW5"/>
      <c r="AX5"/>
      <c r="AY5"/>
      <c r="AZ5"/>
      <c r="BA5"/>
      <c r="BB5"/>
      <c r="BC5"/>
    </row>
    <row r="6" spans="1:55" s="55" customFormat="1" ht="19.5" customHeight="1" x14ac:dyDescent="0.2">
      <c r="A6" s="54"/>
      <c r="B6" s="56">
        <v>1</v>
      </c>
      <c r="C6" s="69" t="s">
        <v>72</v>
      </c>
      <c r="D6" s="66">
        <v>1008.3600000000007</v>
      </c>
      <c r="E6" s="58">
        <f>D6/$D$85</f>
        <v>0.21269715714037132</v>
      </c>
      <c r="F6" s="57">
        <v>18.679999999999989</v>
      </c>
      <c r="G6" s="58">
        <f>F6/$F$85</f>
        <v>2.4488700064289374E-3</v>
      </c>
      <c r="H6" s="59"/>
      <c r="I6" s="58">
        <f>H6/$H$85</f>
        <v>0</v>
      </c>
      <c r="J6" s="59"/>
      <c r="K6" s="58">
        <f>J6/$J$85</f>
        <v>0</v>
      </c>
      <c r="L6" s="60">
        <f t="shared" ref="L6:L11" si="0">D6+F6+H6+J6</f>
        <v>1027.0400000000006</v>
      </c>
      <c r="M6" s="61">
        <f>L6/$L$85</f>
        <v>7.7845289914281121E-2</v>
      </c>
      <c r="N6" s="62">
        <v>6754.9657700000007</v>
      </c>
      <c r="O6" s="58">
        <f>N6/$N$85</f>
        <v>0.25832600828565377</v>
      </c>
      <c r="P6" s="57"/>
      <c r="Q6" s="63"/>
      <c r="R6" s="57"/>
      <c r="S6" s="63">
        <f>R6/$R$85</f>
        <v>0</v>
      </c>
      <c r="T6" s="63"/>
      <c r="U6" s="63">
        <f>T6/$T$85</f>
        <v>0</v>
      </c>
      <c r="V6" s="64">
        <f>N6+P6+R6+T6</f>
        <v>6754.9657700000007</v>
      </c>
      <c r="W6" s="65">
        <f>V6/$V$85</f>
        <v>0.12477216198708904</v>
      </c>
      <c r="X6" s="66">
        <v>492898.93919112301</v>
      </c>
      <c r="Y6" s="67">
        <f>X6/$X$85</f>
        <v>0.13892046948800085</v>
      </c>
      <c r="Z6" s="54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V6"/>
      <c r="AW6"/>
      <c r="AX6"/>
      <c r="AY6"/>
      <c r="AZ6"/>
      <c r="BA6"/>
      <c r="BB6"/>
      <c r="BC6"/>
    </row>
    <row r="7" spans="1:55" s="55" customFormat="1" ht="19.5" customHeight="1" x14ac:dyDescent="0.2">
      <c r="A7" s="54"/>
      <c r="B7" s="68">
        <v>2</v>
      </c>
      <c r="C7" s="69" t="s">
        <v>73</v>
      </c>
      <c r="D7" s="66">
        <v>178.62000000000006</v>
      </c>
      <c r="E7" s="58">
        <f>D7/$D$85</f>
        <v>3.767698660043349E-2</v>
      </c>
      <c r="F7" s="57">
        <v>62.520000000000017</v>
      </c>
      <c r="G7" s="58">
        <f>F7/$F$85</f>
        <v>8.196110963701141E-3</v>
      </c>
      <c r="H7" s="59"/>
      <c r="I7" s="58">
        <f>H7/$H$85</f>
        <v>0</v>
      </c>
      <c r="J7" s="59"/>
      <c r="K7" s="58">
        <f>J7/$J$85</f>
        <v>0</v>
      </c>
      <c r="L7" s="60">
        <f t="shared" si="0"/>
        <v>241.14000000000007</v>
      </c>
      <c r="M7" s="61">
        <f>L7/$L$85</f>
        <v>1.8277392516289282E-2</v>
      </c>
      <c r="N7" s="62">
        <v>924.28811499999972</v>
      </c>
      <c r="O7" s="58">
        <f>N7/$N$85</f>
        <v>3.5346982854336684E-2</v>
      </c>
      <c r="P7" s="57">
        <v>4.215814</v>
      </c>
      <c r="Q7" s="63">
        <f>P7/$P$85</f>
        <v>1.6704200237671341E-4</v>
      </c>
      <c r="R7" s="57"/>
      <c r="S7" s="63">
        <f>R7/$R$85</f>
        <v>0</v>
      </c>
      <c r="T7" s="63"/>
      <c r="U7" s="63">
        <f>T7/$T$85</f>
        <v>0</v>
      </c>
      <c r="V7" s="64">
        <f>N7+P7+R7+T7</f>
        <v>928.50392899999974</v>
      </c>
      <c r="W7" s="65">
        <f>V7/$V$85</f>
        <v>1.7150559540857091E-2</v>
      </c>
      <c r="X7" s="66">
        <v>61083.319321311981</v>
      </c>
      <c r="Y7" s="67">
        <f>X7/$X$85</f>
        <v>1.7215949808956212E-2</v>
      </c>
      <c r="Z7" s="54"/>
      <c r="AA7" s="231"/>
      <c r="AB7" s="231"/>
      <c r="AC7" s="228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V7"/>
      <c r="AW7"/>
      <c r="AX7"/>
      <c r="AY7"/>
      <c r="AZ7"/>
      <c r="BA7"/>
      <c r="BB7"/>
      <c r="BC7"/>
    </row>
    <row r="8" spans="1:55" s="55" customFormat="1" ht="19.5" customHeight="1" x14ac:dyDescent="0.2">
      <c r="A8" s="54"/>
      <c r="B8" s="68">
        <v>3</v>
      </c>
      <c r="C8" s="69" t="s">
        <v>74</v>
      </c>
      <c r="D8" s="66">
        <v>35.70000000000001</v>
      </c>
      <c r="E8" s="58">
        <f>D8/$D$85</f>
        <v>7.5303349100631261E-3</v>
      </c>
      <c r="F8" s="57">
        <v>22.928000000000008</v>
      </c>
      <c r="G8" s="58">
        <f>F8/$F$85</f>
        <v>3.0057650699894397E-3</v>
      </c>
      <c r="H8" s="59"/>
      <c r="I8" s="58">
        <f>H8/$H$85</f>
        <v>0</v>
      </c>
      <c r="J8" s="59"/>
      <c r="K8" s="58">
        <f>J8/$J$85</f>
        <v>0</v>
      </c>
      <c r="L8" s="60">
        <f t="shared" si="0"/>
        <v>58.628000000000014</v>
      </c>
      <c r="M8" s="61">
        <f>L8/$L$85</f>
        <v>4.4437545344820769E-3</v>
      </c>
      <c r="N8" s="62">
        <v>90.883165999999974</v>
      </c>
      <c r="O8" s="58">
        <f>N8/$N$85</f>
        <v>3.4755891136280972E-3</v>
      </c>
      <c r="P8" s="57">
        <v>138.811172</v>
      </c>
      <c r="Q8" s="63">
        <f>P8/$P$85</f>
        <v>5.5000756966835764E-3</v>
      </c>
      <c r="R8" s="57"/>
      <c r="S8" s="63">
        <f>R8/$R$85</f>
        <v>0</v>
      </c>
      <c r="T8" s="63"/>
      <c r="U8" s="63">
        <f>T8/$T$85</f>
        <v>0</v>
      </c>
      <c r="V8" s="64">
        <f>N8+P8+R8+T8</f>
        <v>229.69433799999996</v>
      </c>
      <c r="W8" s="65">
        <f>V8/$V$85</f>
        <v>4.2427245561679839E-3</v>
      </c>
      <c r="X8" s="66">
        <v>16488.928061729308</v>
      </c>
      <c r="Y8" s="67">
        <f>X8/$X$85</f>
        <v>4.6473007863405058E-3</v>
      </c>
      <c r="Z8" s="54"/>
      <c r="AA8" s="231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V8"/>
      <c r="AW8"/>
      <c r="AX8"/>
      <c r="AY8"/>
      <c r="AZ8"/>
      <c r="BA8"/>
      <c r="BB8"/>
      <c r="BC8"/>
    </row>
    <row r="9" spans="1:55" s="55" customFormat="1" ht="19.5" customHeight="1" x14ac:dyDescent="0.2">
      <c r="A9" s="54"/>
      <c r="B9" s="68">
        <v>4</v>
      </c>
      <c r="C9" s="69" t="s">
        <v>127</v>
      </c>
      <c r="D9" s="66">
        <v>192.44999999999993</v>
      </c>
      <c r="E9" s="58">
        <f>D9/$D$85</f>
        <v>4.0594200376516738E-2</v>
      </c>
      <c r="F9" s="57">
        <v>15.620000000000001</v>
      </c>
      <c r="G9" s="58">
        <f>F9/$F$85</f>
        <v>2.0477167826777319E-3</v>
      </c>
      <c r="H9" s="59"/>
      <c r="I9" s="58">
        <f>H9/$H$85</f>
        <v>0</v>
      </c>
      <c r="J9" s="59"/>
      <c r="K9" s="58">
        <f>J9/$J$85</f>
        <v>0</v>
      </c>
      <c r="L9" s="60">
        <f t="shared" si="0"/>
        <v>208.06999999999994</v>
      </c>
      <c r="M9" s="61">
        <f>L9/$L$85</f>
        <v>1.5770826328540717E-2</v>
      </c>
      <c r="N9" s="62">
        <v>1172.6831799999998</v>
      </c>
      <c r="O9" s="58">
        <f>N9/$N$85</f>
        <v>4.4846202806609739E-2</v>
      </c>
      <c r="P9" s="57"/>
      <c r="Q9" s="63"/>
      <c r="R9" s="57"/>
      <c r="S9" s="63">
        <f>R9/$R$85</f>
        <v>0</v>
      </c>
      <c r="T9" s="63"/>
      <c r="U9" s="63">
        <f>T9/$T$85</f>
        <v>0</v>
      </c>
      <c r="V9" s="64">
        <f>N9+P9+R9+T9</f>
        <v>1172.6831799999998</v>
      </c>
      <c r="W9" s="65">
        <f>V9/$V$85</f>
        <v>2.1660837475197842E-2</v>
      </c>
      <c r="X9" s="66">
        <v>51980.505560779558</v>
      </c>
      <c r="Y9" s="67">
        <f>X9/$X$85</f>
        <v>1.4650378936861762E-2</v>
      </c>
      <c r="Z9" s="54"/>
      <c r="AA9" s="231"/>
      <c r="AB9" s="229"/>
      <c r="AC9" s="228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V9"/>
      <c r="AW9"/>
      <c r="AX9"/>
      <c r="AY9"/>
      <c r="AZ9"/>
      <c r="BA9"/>
      <c r="BB9"/>
      <c r="BC9"/>
    </row>
    <row r="10" spans="1:55" s="55" customFormat="1" ht="19.5" customHeight="1" thickBot="1" x14ac:dyDescent="0.25">
      <c r="A10" s="54"/>
      <c r="B10" s="68">
        <v>5</v>
      </c>
      <c r="C10" s="69" t="s">
        <v>75</v>
      </c>
      <c r="D10" s="66">
        <v>116.29999999999998</v>
      </c>
      <c r="E10" s="58">
        <f>D10/$D$85</f>
        <v>2.4531595239225244E-2</v>
      </c>
      <c r="F10" s="57"/>
      <c r="G10" s="58"/>
      <c r="H10" s="59"/>
      <c r="I10" s="58">
        <f>H10/$H$85</f>
        <v>0</v>
      </c>
      <c r="J10" s="59"/>
      <c r="K10" s="58">
        <f>J10/$J$85</f>
        <v>0</v>
      </c>
      <c r="L10" s="60">
        <f t="shared" si="0"/>
        <v>116.29999999999998</v>
      </c>
      <c r="M10" s="61">
        <f>L10/$L$85</f>
        <v>8.8150483107093079E-3</v>
      </c>
      <c r="N10" s="62">
        <v>743.58452899999997</v>
      </c>
      <c r="O10" s="58">
        <f>N10/$N$85</f>
        <v>2.8436446569815543E-2</v>
      </c>
      <c r="P10" s="57"/>
      <c r="Q10" s="63"/>
      <c r="R10" s="57"/>
      <c r="S10" s="63">
        <f>R10/$R$85</f>
        <v>0</v>
      </c>
      <c r="T10" s="63"/>
      <c r="U10" s="63">
        <f>T10/$T$85</f>
        <v>0</v>
      </c>
      <c r="V10" s="64">
        <f>N10+P10+R10+T10</f>
        <v>743.58452899999997</v>
      </c>
      <c r="W10" s="65">
        <f>V10/$V$85</f>
        <v>1.3734880747364809E-2</v>
      </c>
      <c r="X10" s="66">
        <v>30806.475659081152</v>
      </c>
      <c r="Y10" s="67">
        <f>X10/$X$85</f>
        <v>8.682611629989281E-3</v>
      </c>
      <c r="Z10" s="54"/>
      <c r="AA10" s="231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V10"/>
      <c r="AW10"/>
      <c r="AX10"/>
      <c r="AY10"/>
      <c r="AZ10"/>
      <c r="BA10"/>
      <c r="BB10"/>
      <c r="BC10"/>
    </row>
    <row r="11" spans="1:55" s="81" customFormat="1" ht="19.5" customHeight="1" thickTop="1" thickBot="1" x14ac:dyDescent="0.25">
      <c r="A11" s="70"/>
      <c r="B11" s="71"/>
      <c r="C11" s="72" t="s">
        <v>2</v>
      </c>
      <c r="D11" s="73">
        <f>SUM(D6:D10)</f>
        <v>1531.4300000000005</v>
      </c>
      <c r="E11" s="74"/>
      <c r="F11" s="73">
        <f>SUM(F6:F10)</f>
        <v>119.74800000000002</v>
      </c>
      <c r="G11" s="74"/>
      <c r="H11" s="73">
        <f>SUM(H6:H10)</f>
        <v>0</v>
      </c>
      <c r="I11" s="74"/>
      <c r="J11" s="73">
        <f>SUM(J6:J10)</f>
        <v>0</v>
      </c>
      <c r="K11" s="74"/>
      <c r="L11" s="75">
        <f t="shared" si="0"/>
        <v>1651.1780000000006</v>
      </c>
      <c r="M11" s="76">
        <f>SUM(M6:M10)</f>
        <v>0.12515231160430251</v>
      </c>
      <c r="N11" s="77">
        <f>SUM(N6:N10)</f>
        <v>9686.4047599999994</v>
      </c>
      <c r="O11" s="74"/>
      <c r="P11" s="73">
        <f>SUM(P6:P10)</f>
        <v>143.02698599999999</v>
      </c>
      <c r="Q11" s="74"/>
      <c r="R11" s="73">
        <f>SUM(R6:R10)</f>
        <v>0</v>
      </c>
      <c r="S11" s="74"/>
      <c r="T11" s="73">
        <f>SUM(T6:T10)</f>
        <v>0</v>
      </c>
      <c r="U11" s="74"/>
      <c r="V11" s="75">
        <f>SUM(V6:V10)</f>
        <v>9829.4317460000002</v>
      </c>
      <c r="W11" s="78">
        <f>SUM(W6:W10)</f>
        <v>0.18156116430667676</v>
      </c>
      <c r="X11" s="79">
        <f>SUM(X6:X10)</f>
        <v>653258.16779402504</v>
      </c>
      <c r="Y11" s="80">
        <f>SUM(Y6:Y10)</f>
        <v>0.18411671065014865</v>
      </c>
      <c r="Z11" s="70"/>
      <c r="AA11" s="231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55"/>
      <c r="AP11" s="55"/>
      <c r="AQ11" s="55"/>
      <c r="AR11" s="55"/>
      <c r="AS11" s="55"/>
      <c r="AT11" s="55"/>
      <c r="AU11" s="55"/>
      <c r="AV11"/>
      <c r="AW11"/>
      <c r="AX11"/>
      <c r="AY11"/>
      <c r="AZ11"/>
      <c r="BA11"/>
      <c r="BB11"/>
      <c r="BC11"/>
    </row>
    <row r="12" spans="1:55" s="55" customFormat="1" ht="14.25" customHeight="1" x14ac:dyDescent="0.2">
      <c r="A12" s="54"/>
      <c r="B12" s="82"/>
      <c r="C12" s="54"/>
      <c r="D12" s="83"/>
      <c r="E12" s="54"/>
      <c r="F12" s="83"/>
      <c r="G12" s="54"/>
      <c r="H12" s="54"/>
      <c r="I12" s="54"/>
      <c r="J12" s="54"/>
      <c r="K12" s="54"/>
      <c r="L12" s="54"/>
      <c r="M12" s="84"/>
      <c r="N12" s="85"/>
      <c r="O12" s="54"/>
      <c r="P12" s="85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V12"/>
      <c r="AW12"/>
      <c r="AX12"/>
      <c r="AY12"/>
      <c r="AZ12"/>
      <c r="BA12"/>
      <c r="BB12"/>
      <c r="BC12"/>
    </row>
    <row r="13" spans="1:55" s="55" customFormat="1" ht="19.5" customHeight="1" thickBot="1" x14ac:dyDescent="0.25">
      <c r="A13" s="54"/>
      <c r="B13" s="70" t="s">
        <v>148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V13"/>
      <c r="AW13"/>
      <c r="AX13"/>
      <c r="AY13"/>
      <c r="AZ13"/>
      <c r="BA13"/>
      <c r="BB13"/>
      <c r="BC13"/>
    </row>
    <row r="14" spans="1:55" s="55" customFormat="1" ht="19.5" customHeight="1" x14ac:dyDescent="0.2">
      <c r="A14" s="54"/>
      <c r="B14" s="340" t="s">
        <v>5</v>
      </c>
      <c r="C14" s="324" t="s">
        <v>8</v>
      </c>
      <c r="D14" s="335" t="s">
        <v>191</v>
      </c>
      <c r="E14" s="333"/>
      <c r="F14" s="333"/>
      <c r="G14" s="333"/>
      <c r="H14" s="333"/>
      <c r="I14" s="333"/>
      <c r="J14" s="333"/>
      <c r="K14" s="333"/>
      <c r="L14" s="333"/>
      <c r="M14" s="334"/>
      <c r="N14" s="335" t="s">
        <v>192</v>
      </c>
      <c r="O14" s="333"/>
      <c r="P14" s="333"/>
      <c r="Q14" s="333"/>
      <c r="R14" s="333"/>
      <c r="S14" s="333"/>
      <c r="T14" s="333"/>
      <c r="U14" s="333"/>
      <c r="V14" s="333"/>
      <c r="W14" s="334"/>
      <c r="X14" s="335" t="s">
        <v>193</v>
      </c>
      <c r="Y14" s="334"/>
      <c r="Z14" s="54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V14"/>
      <c r="AW14"/>
      <c r="AX14"/>
      <c r="AY14"/>
      <c r="AZ14"/>
      <c r="BA14"/>
      <c r="BB14"/>
      <c r="BC14"/>
    </row>
    <row r="15" spans="1:55" s="55" customFormat="1" ht="19.5" customHeight="1" x14ac:dyDescent="0.2">
      <c r="A15" s="54"/>
      <c r="B15" s="346"/>
      <c r="C15" s="325"/>
      <c r="D15" s="295" t="s">
        <v>0</v>
      </c>
      <c r="E15" s="292" t="s">
        <v>6</v>
      </c>
      <c r="F15" s="293" t="s">
        <v>1</v>
      </c>
      <c r="G15" s="292" t="s">
        <v>6</v>
      </c>
      <c r="H15" s="293" t="s">
        <v>59</v>
      </c>
      <c r="I15" s="292" t="s">
        <v>6</v>
      </c>
      <c r="J15" s="296" t="s">
        <v>69</v>
      </c>
      <c r="K15" s="296" t="s">
        <v>6</v>
      </c>
      <c r="L15" s="293" t="s">
        <v>2</v>
      </c>
      <c r="M15" s="294" t="s">
        <v>6</v>
      </c>
      <c r="N15" s="295" t="s">
        <v>0</v>
      </c>
      <c r="O15" s="292" t="s">
        <v>6</v>
      </c>
      <c r="P15" s="293" t="s">
        <v>1</v>
      </c>
      <c r="Q15" s="292" t="s">
        <v>6</v>
      </c>
      <c r="R15" s="293" t="s">
        <v>59</v>
      </c>
      <c r="S15" s="292" t="s">
        <v>6</v>
      </c>
      <c r="T15" s="296" t="s">
        <v>69</v>
      </c>
      <c r="U15" s="296" t="s">
        <v>6</v>
      </c>
      <c r="V15" s="293" t="s">
        <v>2</v>
      </c>
      <c r="W15" s="294" t="s">
        <v>6</v>
      </c>
      <c r="X15" s="300" t="s">
        <v>29</v>
      </c>
      <c r="Y15" s="298" t="s">
        <v>6</v>
      </c>
      <c r="Z15" s="54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35"/>
      <c r="AS15" s="81"/>
      <c r="AV15"/>
      <c r="AW15"/>
      <c r="AX15"/>
      <c r="AY15"/>
      <c r="AZ15"/>
      <c r="BA15"/>
      <c r="BB15"/>
      <c r="BC15"/>
    </row>
    <row r="16" spans="1:55" s="55" customFormat="1" ht="19.5" customHeight="1" x14ac:dyDescent="0.2">
      <c r="A16" s="54"/>
      <c r="B16" s="89">
        <v>6</v>
      </c>
      <c r="C16" s="209" t="s">
        <v>76</v>
      </c>
      <c r="D16" s="57"/>
      <c r="E16" s="58"/>
      <c r="F16" s="57">
        <v>23.000000000000004</v>
      </c>
      <c r="G16" s="58">
        <f>F16/$F$85</f>
        <v>3.0152039693718204E-3</v>
      </c>
      <c r="H16" s="57"/>
      <c r="I16" s="58"/>
      <c r="J16" s="57"/>
      <c r="K16" s="58"/>
      <c r="L16" s="57">
        <f>D16+F16+H16+J16</f>
        <v>23.000000000000004</v>
      </c>
      <c r="M16" s="67">
        <f t="shared" ref="M16:M47" si="1">L16/$L$85</f>
        <v>1.7433027613612568E-3</v>
      </c>
      <c r="N16" s="62"/>
      <c r="O16" s="58"/>
      <c r="P16" s="57">
        <v>99.012585000000016</v>
      </c>
      <c r="Q16" s="58">
        <f>P16/$P$85</f>
        <v>3.9231475721876116E-3</v>
      </c>
      <c r="R16" s="57"/>
      <c r="S16" s="63"/>
      <c r="T16" s="57"/>
      <c r="U16" s="63"/>
      <c r="V16" s="86">
        <f>N16+P16+R16+T16</f>
        <v>99.012585000000016</v>
      </c>
      <c r="W16" s="65">
        <f t="shared" ref="W16:W47" si="2">V16/$V$85</f>
        <v>1.8288788892531166E-3</v>
      </c>
      <c r="X16" s="87">
        <v>6926.4830728108282</v>
      </c>
      <c r="Y16" s="67">
        <f t="shared" ref="Y16:Y47" si="3">X16/$X$85</f>
        <v>1.9521857400518028E-3</v>
      </c>
      <c r="Z16" s="54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8"/>
      <c r="AL16" s="228"/>
      <c r="AM16" s="228"/>
      <c r="AN16" s="228"/>
      <c r="AO16" s="88"/>
      <c r="AP16" s="88"/>
      <c r="AQ16" s="88"/>
      <c r="AR16" s="88"/>
      <c r="AS16" s="88"/>
      <c r="AT16" s="88"/>
      <c r="AV16"/>
      <c r="AW16"/>
      <c r="AX16"/>
      <c r="AY16"/>
      <c r="AZ16"/>
      <c r="BA16"/>
      <c r="BB16"/>
      <c r="BC16"/>
    </row>
    <row r="17" spans="1:55" s="55" customFormat="1" ht="19.5" customHeight="1" x14ac:dyDescent="0.2">
      <c r="A17" s="54"/>
      <c r="B17" s="89">
        <v>7</v>
      </c>
      <c r="C17" s="209" t="s">
        <v>100</v>
      </c>
      <c r="D17" s="208"/>
      <c r="E17" s="58"/>
      <c r="F17" s="57">
        <v>37.5</v>
      </c>
      <c r="G17" s="58">
        <f>F17/$F$85</f>
        <v>4.9160934283236195E-3</v>
      </c>
      <c r="H17" s="57"/>
      <c r="I17" s="58"/>
      <c r="J17" s="57"/>
      <c r="K17" s="58"/>
      <c r="L17" s="57">
        <f t="shared" ref="L17:L77" si="4">D17+F17+H17+J17</f>
        <v>37.5</v>
      </c>
      <c r="M17" s="67">
        <f t="shared" si="1"/>
        <v>2.8423414587411791E-3</v>
      </c>
      <c r="N17" s="62"/>
      <c r="O17" s="58"/>
      <c r="P17" s="57">
        <v>62.401728999999996</v>
      </c>
      <c r="Q17" s="58">
        <f>P17/$P$85</f>
        <v>2.4725260089579443E-3</v>
      </c>
      <c r="R17" s="57"/>
      <c r="S17" s="63"/>
      <c r="T17" s="57"/>
      <c r="U17" s="63"/>
      <c r="V17" s="86">
        <f t="shared" ref="V17:V40" si="5">N17+P17+R17+T17</f>
        <v>62.401728999999996</v>
      </c>
      <c r="W17" s="65">
        <f t="shared" si="2"/>
        <v>1.1526333225316153E-3</v>
      </c>
      <c r="X17" s="87">
        <v>679.86393654662459</v>
      </c>
      <c r="Y17" s="67">
        <f t="shared" si="3"/>
        <v>1.9161537942851079E-4</v>
      </c>
      <c r="Z17" s="54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8"/>
      <c r="AL17" s="228"/>
      <c r="AM17" s="228"/>
      <c r="AN17" s="228"/>
      <c r="AO17" s="88"/>
      <c r="AP17" s="88"/>
      <c r="AQ17" s="88"/>
      <c r="AR17" s="88"/>
      <c r="AS17" s="88"/>
      <c r="AT17" s="88"/>
      <c r="AV17"/>
      <c r="AW17"/>
      <c r="AX17"/>
      <c r="AY17"/>
      <c r="AZ17"/>
      <c r="BA17"/>
      <c r="BB17"/>
      <c r="BC17"/>
    </row>
    <row r="18" spans="1:55" s="55" customFormat="1" ht="19.5" customHeight="1" x14ac:dyDescent="0.2">
      <c r="A18" s="54"/>
      <c r="B18" s="89">
        <v>8</v>
      </c>
      <c r="C18" s="209" t="s">
        <v>142</v>
      </c>
      <c r="D18" s="208"/>
      <c r="E18" s="58"/>
      <c r="F18" s="57">
        <v>21.709999999999997</v>
      </c>
      <c r="G18" s="58">
        <f>F18/$F$85</f>
        <v>2.8460903554374871E-3</v>
      </c>
      <c r="H18" s="57"/>
      <c r="I18" s="58"/>
      <c r="J18" s="57"/>
      <c r="K18" s="58"/>
      <c r="L18" s="57">
        <f t="shared" si="4"/>
        <v>21.709999999999997</v>
      </c>
      <c r="M18" s="67">
        <f t="shared" si="1"/>
        <v>1.6455262151805596E-3</v>
      </c>
      <c r="N18" s="62"/>
      <c r="O18" s="58"/>
      <c r="P18" s="57">
        <v>47.73545</v>
      </c>
      <c r="Q18" s="58">
        <f>P18/$P$85</f>
        <v>1.8914081959862281E-3</v>
      </c>
      <c r="R18" s="57"/>
      <c r="S18" s="63"/>
      <c r="T18" s="57"/>
      <c r="U18" s="63"/>
      <c r="V18" s="86">
        <f t="shared" si="5"/>
        <v>47.73545</v>
      </c>
      <c r="W18" s="65">
        <f t="shared" si="2"/>
        <v>8.8172990104235405E-4</v>
      </c>
      <c r="X18" s="87">
        <v>1958.9134839260983</v>
      </c>
      <c r="Y18" s="67">
        <f t="shared" si="3"/>
        <v>5.521074590259334E-4</v>
      </c>
      <c r="Z18" s="54"/>
      <c r="AA18" s="229"/>
      <c r="AB18" s="229"/>
      <c r="AC18" s="240"/>
      <c r="AD18" s="229"/>
      <c r="AE18" s="229"/>
      <c r="AF18" s="229"/>
      <c r="AG18" s="229"/>
      <c r="AH18" s="229"/>
      <c r="AI18" s="229"/>
      <c r="AJ18" s="229"/>
      <c r="AK18" s="228"/>
      <c r="AL18" s="228"/>
      <c r="AM18" s="228"/>
      <c r="AN18" s="228"/>
      <c r="AO18" s="88"/>
      <c r="AP18" s="88"/>
      <c r="AQ18" s="88"/>
      <c r="AR18" s="88"/>
      <c r="AS18" s="88"/>
      <c r="AT18" s="88"/>
      <c r="AV18"/>
      <c r="AW18"/>
      <c r="AX18"/>
      <c r="AY18"/>
      <c r="AZ18"/>
      <c r="BA18"/>
      <c r="BB18"/>
      <c r="BC18"/>
    </row>
    <row r="19" spans="1:55" s="55" customFormat="1" ht="19.5" customHeight="1" x14ac:dyDescent="0.2">
      <c r="A19" s="54"/>
      <c r="B19" s="89">
        <v>9</v>
      </c>
      <c r="C19" s="209" t="s">
        <v>129</v>
      </c>
      <c r="D19" s="57">
        <v>20</v>
      </c>
      <c r="E19" s="58">
        <f>D19/$D$78</f>
        <v>6.231704106225631E-3</v>
      </c>
      <c r="F19" s="57"/>
      <c r="G19" s="58"/>
      <c r="H19" s="57"/>
      <c r="I19" s="58"/>
      <c r="J19" s="57"/>
      <c r="K19" s="58"/>
      <c r="L19" s="57">
        <f t="shared" si="4"/>
        <v>20</v>
      </c>
      <c r="M19" s="67">
        <f t="shared" si="1"/>
        <v>1.515915444661962E-3</v>
      </c>
      <c r="N19" s="62">
        <v>118.52279200000001</v>
      </c>
      <c r="O19" s="58">
        <f>N19/$N$85</f>
        <v>4.5325943595759801E-3</v>
      </c>
      <c r="P19" s="57"/>
      <c r="Q19" s="58"/>
      <c r="R19" s="57"/>
      <c r="S19" s="63"/>
      <c r="T19" s="57"/>
      <c r="U19" s="63"/>
      <c r="V19" s="86">
        <f t="shared" si="5"/>
        <v>118.52279200000001</v>
      </c>
      <c r="W19" s="65">
        <f t="shared" si="2"/>
        <v>2.1892553576309329E-3</v>
      </c>
      <c r="X19" s="87">
        <v>6873.9541795050354</v>
      </c>
      <c r="Y19" s="67">
        <f t="shared" si="3"/>
        <v>1.9373808014741276E-3</v>
      </c>
      <c r="Z19" s="54"/>
      <c r="AA19" s="229"/>
      <c r="AB19" s="229"/>
      <c r="AC19" s="240"/>
      <c r="AD19" s="229"/>
      <c r="AE19" s="229"/>
      <c r="AF19" s="229"/>
      <c r="AG19" s="229"/>
      <c r="AH19" s="229"/>
      <c r="AI19" s="229"/>
      <c r="AJ19" s="229"/>
      <c r="AK19" s="228"/>
      <c r="AL19" s="228"/>
      <c r="AM19" s="228"/>
      <c r="AN19" s="228"/>
      <c r="AO19" s="88"/>
      <c r="AP19" s="88"/>
      <c r="AQ19" s="88"/>
      <c r="AR19" s="88"/>
      <c r="AS19" s="88"/>
      <c r="AT19" s="88"/>
      <c r="AV19"/>
      <c r="AW19"/>
      <c r="AX19"/>
      <c r="AY19"/>
      <c r="AZ19"/>
      <c r="BA19"/>
      <c r="BB19"/>
      <c r="BC19"/>
    </row>
    <row r="20" spans="1:55" s="55" customFormat="1" ht="19.5" customHeight="1" x14ac:dyDescent="0.2">
      <c r="A20" s="54"/>
      <c r="B20" s="89">
        <v>10</v>
      </c>
      <c r="C20" s="209" t="s">
        <v>77</v>
      </c>
      <c r="D20" s="57">
        <v>3</v>
      </c>
      <c r="E20" s="58">
        <f>D20/$D$78</f>
        <v>9.3475561593384462E-4</v>
      </c>
      <c r="F20" s="57"/>
      <c r="G20" s="58"/>
      <c r="H20" s="57"/>
      <c r="I20" s="58"/>
      <c r="J20" s="57"/>
      <c r="K20" s="58"/>
      <c r="L20" s="57">
        <f t="shared" si="4"/>
        <v>3</v>
      </c>
      <c r="M20" s="67">
        <f t="shared" si="1"/>
        <v>2.2738731669929432E-4</v>
      </c>
      <c r="N20" s="62">
        <v>9.5844079999999998</v>
      </c>
      <c r="O20" s="58">
        <f>N20/$N$85</f>
        <v>3.6653063016499723E-4</v>
      </c>
      <c r="P20" s="57"/>
      <c r="Q20" s="58"/>
      <c r="R20" s="57"/>
      <c r="S20" s="63"/>
      <c r="T20" s="57"/>
      <c r="U20" s="63"/>
      <c r="V20" s="86">
        <f t="shared" si="5"/>
        <v>9.5844079999999998</v>
      </c>
      <c r="W20" s="65">
        <f t="shared" si="2"/>
        <v>1.7703528755651295E-4</v>
      </c>
      <c r="X20" s="87">
        <v>475.02726521584549</v>
      </c>
      <c r="Y20" s="67">
        <f t="shared" si="3"/>
        <v>1.3388345045270658E-4</v>
      </c>
      <c r="Z20" s="54"/>
      <c r="AA20" s="229"/>
      <c r="AB20" s="229"/>
      <c r="AC20" s="240"/>
      <c r="AD20" s="228"/>
      <c r="AE20" s="229"/>
      <c r="AF20" s="229"/>
      <c r="AG20" s="229"/>
      <c r="AH20" s="229"/>
      <c r="AI20" s="229"/>
      <c r="AJ20" s="229"/>
      <c r="AK20" s="228"/>
      <c r="AL20" s="228"/>
      <c r="AM20" s="228"/>
      <c r="AN20" s="228"/>
      <c r="AO20" s="88"/>
      <c r="AP20" s="88"/>
      <c r="AQ20" s="88"/>
      <c r="AR20" s="88"/>
      <c r="AS20" s="88"/>
      <c r="AT20" s="88"/>
      <c r="AV20"/>
      <c r="AW20"/>
      <c r="AX20"/>
      <c r="AY20"/>
      <c r="AZ20"/>
      <c r="BA20"/>
      <c r="BB20"/>
      <c r="BC20"/>
    </row>
    <row r="21" spans="1:55" s="55" customFormat="1" ht="19.5" customHeight="1" x14ac:dyDescent="0.2">
      <c r="A21" s="54"/>
      <c r="B21" s="89">
        <v>11</v>
      </c>
      <c r="C21" s="209" t="s">
        <v>209</v>
      </c>
      <c r="D21" s="57">
        <v>1.7999999999999996</v>
      </c>
      <c r="E21" s="58">
        <f>D21/$D$78</f>
        <v>5.6085336956030666E-4</v>
      </c>
      <c r="F21" s="57"/>
      <c r="G21" s="58"/>
      <c r="H21" s="57"/>
      <c r="I21" s="58"/>
      <c r="J21" s="57"/>
      <c r="K21" s="58"/>
      <c r="L21" s="57">
        <f t="shared" si="4"/>
        <v>1.7999999999999996</v>
      </c>
      <c r="M21" s="67">
        <f t="shared" si="1"/>
        <v>1.3643239001957656E-4</v>
      </c>
      <c r="N21" s="62">
        <v>2.6796029999999997</v>
      </c>
      <c r="O21" s="58">
        <f>N21/$N$85</f>
        <v>1.0247441221012471E-4</v>
      </c>
      <c r="P21" s="57"/>
      <c r="Q21" s="58"/>
      <c r="R21" s="57"/>
      <c r="S21" s="63"/>
      <c r="T21" s="57"/>
      <c r="U21" s="63"/>
      <c r="V21" s="86">
        <f t="shared" si="5"/>
        <v>2.6796029999999997</v>
      </c>
      <c r="W21" s="65">
        <f t="shared" si="2"/>
        <v>4.9495418772061326E-5</v>
      </c>
      <c r="X21" s="87">
        <v>57668.898554660656</v>
      </c>
      <c r="Y21" s="67">
        <f t="shared" si="3"/>
        <v>1.6253616766180364E-2</v>
      </c>
      <c r="Z21" s="54"/>
      <c r="AA21" s="229"/>
      <c r="AB21" s="229"/>
      <c r="AC21" s="240"/>
      <c r="AD21" s="229"/>
      <c r="AE21" s="229"/>
      <c r="AF21" s="229"/>
      <c r="AG21" s="229"/>
      <c r="AH21" s="229"/>
      <c r="AI21" s="229"/>
      <c r="AJ21" s="229"/>
      <c r="AK21" s="228"/>
      <c r="AL21" s="228"/>
      <c r="AM21" s="228"/>
      <c r="AN21" s="228"/>
      <c r="AO21" s="88"/>
      <c r="AP21" s="88"/>
      <c r="AQ21" s="88"/>
      <c r="AR21" s="88"/>
      <c r="AS21" s="88"/>
      <c r="AT21" s="88"/>
      <c r="AV21"/>
      <c r="AW21"/>
      <c r="AX21"/>
      <c r="AY21"/>
      <c r="AZ21"/>
      <c r="BA21"/>
      <c r="BB21"/>
      <c r="BC21"/>
    </row>
    <row r="22" spans="1:55" s="55" customFormat="1" ht="19.5" customHeight="1" x14ac:dyDescent="0.2">
      <c r="A22" s="54"/>
      <c r="B22" s="89">
        <v>12</v>
      </c>
      <c r="C22" s="209" t="s">
        <v>102</v>
      </c>
      <c r="D22" s="57"/>
      <c r="E22" s="58"/>
      <c r="F22" s="57">
        <v>15.820000000000013</v>
      </c>
      <c r="G22" s="58">
        <f>F22/$F$85</f>
        <v>2.0739359476287926E-3</v>
      </c>
      <c r="H22" s="57"/>
      <c r="I22" s="58"/>
      <c r="J22" s="57"/>
      <c r="K22" s="58"/>
      <c r="L22" s="57">
        <f t="shared" si="4"/>
        <v>15.820000000000013</v>
      </c>
      <c r="M22" s="67">
        <f t="shared" si="1"/>
        <v>1.199089116727613E-3</v>
      </c>
      <c r="N22" s="62"/>
      <c r="O22" s="58"/>
      <c r="P22" s="57">
        <v>67.227294999999998</v>
      </c>
      <c r="Q22" s="58">
        <f>P22/$P$85</f>
        <v>2.6637280418846786E-3</v>
      </c>
      <c r="R22" s="57"/>
      <c r="S22" s="63"/>
      <c r="T22" s="57"/>
      <c r="U22" s="63"/>
      <c r="V22" s="86">
        <f t="shared" si="5"/>
        <v>67.227294999999998</v>
      </c>
      <c r="W22" s="65">
        <f t="shared" si="2"/>
        <v>1.2417672016854381E-3</v>
      </c>
      <c r="X22" s="87">
        <v>6857.0262268550468</v>
      </c>
      <c r="Y22" s="67">
        <f t="shared" si="3"/>
        <v>1.9326097643656561E-3</v>
      </c>
      <c r="Z22" s="54"/>
      <c r="AA22" s="229"/>
      <c r="AB22" s="229"/>
      <c r="AC22" s="240"/>
      <c r="AD22" s="228"/>
      <c r="AE22" s="229"/>
      <c r="AF22" s="229"/>
      <c r="AG22" s="229"/>
      <c r="AH22" s="229"/>
      <c r="AI22" s="229"/>
      <c r="AJ22" s="229"/>
      <c r="AK22" s="228"/>
      <c r="AL22" s="228"/>
      <c r="AM22" s="228"/>
      <c r="AN22" s="228"/>
      <c r="AO22" s="88"/>
      <c r="AP22" s="88"/>
      <c r="AQ22" s="88"/>
      <c r="AR22" s="88"/>
      <c r="AS22" s="88"/>
      <c r="AT22" s="88"/>
      <c r="AV22"/>
      <c r="AW22"/>
      <c r="AX22"/>
      <c r="AY22"/>
      <c r="AZ22"/>
      <c r="BA22"/>
      <c r="BB22"/>
      <c r="BC22"/>
    </row>
    <row r="23" spans="1:55" s="55" customFormat="1" ht="19.5" customHeight="1" x14ac:dyDescent="0.2">
      <c r="A23" s="54"/>
      <c r="B23" s="89">
        <v>13</v>
      </c>
      <c r="C23" s="209" t="s">
        <v>143</v>
      </c>
      <c r="D23" s="57">
        <v>19.859999999999985</v>
      </c>
      <c r="E23" s="58">
        <f>D23/$D$78</f>
        <v>6.1880821774820466E-3</v>
      </c>
      <c r="F23" s="57"/>
      <c r="G23" s="58"/>
      <c r="H23" s="57"/>
      <c r="I23" s="58"/>
      <c r="J23" s="57"/>
      <c r="K23" s="58"/>
      <c r="L23" s="57">
        <f t="shared" si="4"/>
        <v>19.859999999999985</v>
      </c>
      <c r="M23" s="67">
        <f t="shared" si="1"/>
        <v>1.5053040365493272E-3</v>
      </c>
      <c r="N23" s="62">
        <v>139.07462899999999</v>
      </c>
      <c r="O23" s="58">
        <f>N23/$N$85</f>
        <v>5.3185456428120753E-3</v>
      </c>
      <c r="P23" s="57"/>
      <c r="Q23" s="58"/>
      <c r="R23" s="57"/>
      <c r="S23" s="63"/>
      <c r="T23" s="57"/>
      <c r="U23" s="63"/>
      <c r="V23" s="86">
        <f t="shared" si="5"/>
        <v>139.07462899999999</v>
      </c>
      <c r="W23" s="65">
        <f t="shared" si="2"/>
        <v>2.5688719571235231E-3</v>
      </c>
      <c r="X23" s="87">
        <v>6326.2389988039231</v>
      </c>
      <c r="Y23" s="67">
        <f t="shared" si="3"/>
        <v>1.7830107186868323E-3</v>
      </c>
      <c r="Z23" s="54"/>
      <c r="AA23" s="229"/>
      <c r="AB23" s="229"/>
      <c r="AC23" s="240"/>
      <c r="AD23" s="228"/>
      <c r="AE23" s="229"/>
      <c r="AF23" s="229"/>
      <c r="AG23" s="229"/>
      <c r="AH23" s="229"/>
      <c r="AI23" s="229"/>
      <c r="AJ23" s="229"/>
      <c r="AK23" s="228"/>
      <c r="AL23" s="228"/>
      <c r="AM23" s="228"/>
      <c r="AN23" s="228"/>
      <c r="AO23" s="88"/>
      <c r="AP23" s="88"/>
      <c r="AQ23" s="88"/>
      <c r="AR23" s="88"/>
      <c r="AS23" s="88"/>
      <c r="AT23" s="88"/>
      <c r="AV23"/>
      <c r="AW23"/>
      <c r="AX23"/>
      <c r="AY23"/>
      <c r="AZ23"/>
      <c r="BA23"/>
      <c r="BB23"/>
      <c r="BC23"/>
    </row>
    <row r="24" spans="1:55" s="55" customFormat="1" ht="19.5" customHeight="1" x14ac:dyDescent="0.2">
      <c r="A24" s="54"/>
      <c r="B24" s="89">
        <v>14</v>
      </c>
      <c r="C24" s="209" t="s">
        <v>103</v>
      </c>
      <c r="D24" s="57">
        <v>6.4200000000000008</v>
      </c>
      <c r="E24" s="58">
        <f>D24/$D$78</f>
        <v>2.0003770180984279E-3</v>
      </c>
      <c r="F24" s="57"/>
      <c r="G24" s="58"/>
      <c r="H24" s="57"/>
      <c r="I24" s="58"/>
      <c r="J24" s="57"/>
      <c r="K24" s="58"/>
      <c r="L24" s="57">
        <f t="shared" si="4"/>
        <v>6.4200000000000008</v>
      </c>
      <c r="M24" s="67">
        <f t="shared" si="1"/>
        <v>4.8660885773648988E-4</v>
      </c>
      <c r="N24" s="62">
        <v>27.466247000000003</v>
      </c>
      <c r="O24" s="58">
        <f>N24/$N$85</f>
        <v>1.050374819308346E-3</v>
      </c>
      <c r="P24" s="57"/>
      <c r="Q24" s="58"/>
      <c r="R24" s="57"/>
      <c r="S24" s="63"/>
      <c r="T24" s="57"/>
      <c r="U24" s="63"/>
      <c r="V24" s="86">
        <f t="shared" si="5"/>
        <v>27.466247000000003</v>
      </c>
      <c r="W24" s="65">
        <f t="shared" si="2"/>
        <v>5.0733388392305628E-4</v>
      </c>
      <c r="X24" s="211">
        <v>1222.0940172818462</v>
      </c>
      <c r="Y24" s="67">
        <f t="shared" si="3"/>
        <v>3.4443952124928547E-4</v>
      </c>
      <c r="Z24" s="54"/>
      <c r="AA24" s="229"/>
      <c r="AB24" s="229"/>
      <c r="AC24" s="240"/>
      <c r="AD24" s="229"/>
      <c r="AE24" s="229"/>
      <c r="AF24" s="229"/>
      <c r="AG24" s="229"/>
      <c r="AH24" s="229"/>
      <c r="AI24" s="229"/>
      <c r="AJ24" s="229"/>
      <c r="AK24" s="228"/>
      <c r="AL24" s="228"/>
      <c r="AM24" s="228"/>
      <c r="AN24" s="228"/>
      <c r="AO24" s="88"/>
      <c r="AP24" s="88"/>
      <c r="AQ24" s="88"/>
      <c r="AR24" s="88"/>
      <c r="AS24" s="88"/>
      <c r="AT24" s="88"/>
      <c r="AV24"/>
      <c r="AW24"/>
      <c r="AX24"/>
      <c r="AY24"/>
      <c r="AZ24"/>
      <c r="BA24"/>
      <c r="BB24"/>
      <c r="BC24"/>
    </row>
    <row r="25" spans="1:55" s="55" customFormat="1" ht="19.5" customHeight="1" x14ac:dyDescent="0.2">
      <c r="A25" s="54"/>
      <c r="B25" s="89">
        <v>15</v>
      </c>
      <c r="C25" s="209" t="s">
        <v>94</v>
      </c>
      <c r="D25" s="57">
        <v>2.9</v>
      </c>
      <c r="E25" s="58">
        <f>D25/$D$78</f>
        <v>9.0359709540271645E-4</v>
      </c>
      <c r="F25" s="57"/>
      <c r="G25" s="58"/>
      <c r="H25" s="57"/>
      <c r="I25" s="58"/>
      <c r="J25" s="57"/>
      <c r="K25" s="58"/>
      <c r="L25" s="57">
        <f t="shared" si="4"/>
        <v>2.9</v>
      </c>
      <c r="M25" s="67">
        <f t="shared" si="1"/>
        <v>2.1980773947598449E-4</v>
      </c>
      <c r="N25" s="62">
        <v>16.058803000000005</v>
      </c>
      <c r="O25" s="58">
        <f>N25/$N$85</f>
        <v>6.1412694276845791E-4</v>
      </c>
      <c r="P25" s="57"/>
      <c r="Q25" s="58"/>
      <c r="R25" s="57"/>
      <c r="S25" s="63"/>
      <c r="T25" s="57"/>
      <c r="U25" s="63"/>
      <c r="V25" s="86">
        <f t="shared" si="5"/>
        <v>16.058803000000005</v>
      </c>
      <c r="W25" s="65">
        <f t="shared" si="2"/>
        <v>2.9662497745488233E-4</v>
      </c>
      <c r="X25" s="87">
        <v>633.52845042516913</v>
      </c>
      <c r="Y25" s="67">
        <f t="shared" si="3"/>
        <v>1.7855601375710002E-4</v>
      </c>
      <c r="Z25" s="54"/>
      <c r="AA25" s="229"/>
      <c r="AB25" s="229"/>
      <c r="AC25" s="240"/>
      <c r="AD25" s="228"/>
      <c r="AE25" s="229"/>
      <c r="AF25" s="229"/>
      <c r="AG25" s="229"/>
      <c r="AH25" s="229"/>
      <c r="AI25" s="229"/>
      <c r="AJ25" s="229"/>
      <c r="AK25" s="228"/>
      <c r="AL25" s="228"/>
      <c r="AM25" s="228"/>
      <c r="AN25" s="228"/>
      <c r="AO25" s="88"/>
      <c r="AP25" s="88"/>
      <c r="AQ25" s="88"/>
      <c r="AR25" s="88"/>
      <c r="AS25" s="88"/>
      <c r="AT25" s="88"/>
      <c r="AV25"/>
      <c r="AW25"/>
      <c r="AX25"/>
      <c r="AY25"/>
      <c r="AZ25"/>
      <c r="BA25"/>
      <c r="BB25"/>
      <c r="BC25"/>
    </row>
    <row r="26" spans="1:55" s="55" customFormat="1" ht="19.5" customHeight="1" x14ac:dyDescent="0.2">
      <c r="A26" s="54"/>
      <c r="B26" s="89">
        <v>16</v>
      </c>
      <c r="C26" s="209" t="s">
        <v>78</v>
      </c>
      <c r="D26" s="57">
        <v>185.1</v>
      </c>
      <c r="E26" s="58">
        <f>D26/$D$78</f>
        <v>5.767442150311821E-2</v>
      </c>
      <c r="F26" s="57"/>
      <c r="G26" s="58"/>
      <c r="H26" s="57"/>
      <c r="I26" s="58"/>
      <c r="J26" s="57"/>
      <c r="K26" s="58"/>
      <c r="L26" s="57">
        <f t="shared" si="4"/>
        <v>185.1</v>
      </c>
      <c r="M26" s="67">
        <f t="shared" si="1"/>
        <v>1.4029797440346459E-2</v>
      </c>
      <c r="N26" s="62">
        <v>919.51940099999979</v>
      </c>
      <c r="O26" s="58">
        <f>N26/$N$85</f>
        <v>3.5164615852900954E-2</v>
      </c>
      <c r="P26" s="57"/>
      <c r="Q26" s="58"/>
      <c r="R26" s="57"/>
      <c r="S26" s="63"/>
      <c r="T26" s="57"/>
      <c r="U26" s="63"/>
      <c r="V26" s="86">
        <f t="shared" si="5"/>
        <v>919.51940099999979</v>
      </c>
      <c r="W26" s="65">
        <f t="shared" si="2"/>
        <v>1.69846047423928E-2</v>
      </c>
      <c r="X26" s="87">
        <v>59470.364750422152</v>
      </c>
      <c r="Y26" s="67">
        <f t="shared" si="3"/>
        <v>1.6761348696163095E-2</v>
      </c>
      <c r="Z26" s="54"/>
      <c r="AA26" s="229"/>
      <c r="AB26" s="229"/>
      <c r="AC26" s="240"/>
      <c r="AD26" s="241"/>
      <c r="AE26" s="229"/>
      <c r="AF26" s="229"/>
      <c r="AG26" s="229"/>
      <c r="AH26" s="229"/>
      <c r="AI26" s="229"/>
      <c r="AJ26" s="229"/>
      <c r="AK26" s="228"/>
      <c r="AL26" s="228"/>
      <c r="AM26" s="228"/>
      <c r="AN26" s="228"/>
      <c r="AO26" s="88"/>
      <c r="AP26" s="88"/>
      <c r="AQ26" s="88"/>
      <c r="AR26" s="88"/>
      <c r="AS26" s="88"/>
      <c r="AT26" s="88"/>
      <c r="AV26"/>
      <c r="AW26"/>
      <c r="AX26"/>
      <c r="AY26"/>
      <c r="AZ26"/>
      <c r="BA26"/>
      <c r="BB26"/>
      <c r="BC26"/>
    </row>
    <row r="27" spans="1:55" s="55" customFormat="1" ht="19.5" customHeight="1" x14ac:dyDescent="0.2">
      <c r="A27" s="54"/>
      <c r="B27" s="89">
        <v>17</v>
      </c>
      <c r="C27" s="209" t="s">
        <v>175</v>
      </c>
      <c r="D27" s="57"/>
      <c r="E27" s="58"/>
      <c r="F27" s="57"/>
      <c r="G27" s="58"/>
      <c r="H27" s="57">
        <v>1.2</v>
      </c>
      <c r="I27" s="58">
        <f>H27/$H$85</f>
        <v>4.1925058957114156E-3</v>
      </c>
      <c r="J27" s="57"/>
      <c r="K27" s="58"/>
      <c r="L27" s="57">
        <f t="shared" si="4"/>
        <v>1.2</v>
      </c>
      <c r="M27" s="67">
        <f t="shared" si="1"/>
        <v>9.0954926679717726E-5</v>
      </c>
      <c r="N27" s="62"/>
      <c r="O27" s="58"/>
      <c r="P27" s="57"/>
      <c r="Q27" s="58"/>
      <c r="R27" s="57">
        <v>2.1185800000000001</v>
      </c>
      <c r="S27" s="63">
        <f>R27/$R$85</f>
        <v>2.5813740180239486E-3</v>
      </c>
      <c r="T27" s="57"/>
      <c r="U27" s="63"/>
      <c r="V27" s="86">
        <f t="shared" si="5"/>
        <v>2.1185800000000001</v>
      </c>
      <c r="W27" s="65">
        <f t="shared" si="2"/>
        <v>3.9132664167831468E-5</v>
      </c>
      <c r="X27" s="87">
        <v>4.9740463838308635</v>
      </c>
      <c r="Y27" s="67">
        <f t="shared" si="3"/>
        <v>1.4019037249924783E-6</v>
      </c>
      <c r="Z27" s="54"/>
      <c r="AA27" s="229"/>
      <c r="AB27" s="229"/>
      <c r="AC27" s="240"/>
      <c r="AD27" s="241"/>
      <c r="AE27" s="229"/>
      <c r="AF27" s="229"/>
      <c r="AG27" s="229"/>
      <c r="AH27" s="229"/>
      <c r="AI27" s="229"/>
      <c r="AJ27" s="229"/>
      <c r="AK27" s="228"/>
      <c r="AL27" s="228"/>
      <c r="AM27" s="228"/>
      <c r="AN27" s="228"/>
      <c r="AO27" s="88"/>
      <c r="AP27" s="88"/>
      <c r="AQ27" s="88"/>
      <c r="AR27" s="88"/>
      <c r="AS27" s="88"/>
      <c r="AT27" s="88"/>
      <c r="AV27"/>
      <c r="AW27"/>
      <c r="AX27"/>
      <c r="AY27"/>
      <c r="AZ27"/>
      <c r="BA27"/>
      <c r="BB27"/>
      <c r="BC27"/>
    </row>
    <row r="28" spans="1:55" s="55" customFormat="1" ht="19.5" customHeight="1" x14ac:dyDescent="0.2">
      <c r="A28" s="54"/>
      <c r="B28" s="89">
        <v>18</v>
      </c>
      <c r="C28" s="209" t="s">
        <v>79</v>
      </c>
      <c r="D28" s="57">
        <v>219.99999999999991</v>
      </c>
      <c r="E28" s="58">
        <f t="shared" ref="E28:E41" si="6">D28/$D$78</f>
        <v>6.8548745168481917E-2</v>
      </c>
      <c r="F28" s="57"/>
      <c r="G28" s="58"/>
      <c r="H28" s="57"/>
      <c r="I28" s="58"/>
      <c r="J28" s="57"/>
      <c r="K28" s="58"/>
      <c r="L28" s="57">
        <f t="shared" si="4"/>
        <v>219.99999999999991</v>
      </c>
      <c r="M28" s="67">
        <f t="shared" si="1"/>
        <v>1.6675069891281577E-2</v>
      </c>
      <c r="N28" s="62">
        <v>1041.3134869999999</v>
      </c>
      <c r="O28" s="58">
        <f t="shared" ref="O28:O41" si="7">N28/$N$85</f>
        <v>3.9822312300292373E-2</v>
      </c>
      <c r="P28" s="57"/>
      <c r="Q28" s="58"/>
      <c r="R28" s="57"/>
      <c r="S28" s="63"/>
      <c r="T28" s="57"/>
      <c r="U28" s="63"/>
      <c r="V28" s="86">
        <f t="shared" si="5"/>
        <v>1041.3134869999999</v>
      </c>
      <c r="W28" s="65">
        <f t="shared" si="2"/>
        <v>1.9234284747427301E-2</v>
      </c>
      <c r="X28" s="87">
        <v>100275.29367093234</v>
      </c>
      <c r="Y28" s="67">
        <f t="shared" si="3"/>
        <v>2.8261961564927551E-2</v>
      </c>
      <c r="Z28" s="54"/>
      <c r="AA28" s="229"/>
      <c r="AB28" s="229"/>
      <c r="AC28" s="240"/>
      <c r="AD28" s="241"/>
      <c r="AE28" s="229"/>
      <c r="AF28" s="229"/>
      <c r="AG28" s="229"/>
      <c r="AH28" s="229"/>
      <c r="AI28" s="229"/>
      <c r="AJ28" s="229"/>
      <c r="AK28" s="228"/>
      <c r="AL28" s="228"/>
      <c r="AM28" s="228"/>
      <c r="AN28" s="228"/>
      <c r="AO28" s="88"/>
      <c r="AP28" s="88"/>
      <c r="AQ28" s="88"/>
      <c r="AR28" s="88"/>
      <c r="AS28" s="88"/>
      <c r="AT28" s="88"/>
      <c r="AV28"/>
      <c r="AW28"/>
      <c r="AX28"/>
      <c r="AY28"/>
      <c r="AZ28"/>
      <c r="BA28"/>
      <c r="BB28"/>
      <c r="BC28"/>
    </row>
    <row r="29" spans="1:55" s="55" customFormat="1" ht="19.5" customHeight="1" x14ac:dyDescent="0.2">
      <c r="A29" s="54"/>
      <c r="B29" s="89">
        <v>19</v>
      </c>
      <c r="C29" s="209" t="s">
        <v>104</v>
      </c>
      <c r="D29" s="57">
        <v>1.6499999999999997</v>
      </c>
      <c r="E29" s="58">
        <f t="shared" si="6"/>
        <v>5.1411558876361446E-4</v>
      </c>
      <c r="F29" s="57"/>
      <c r="G29" s="58"/>
      <c r="H29" s="57"/>
      <c r="I29" s="58"/>
      <c r="J29" s="57"/>
      <c r="K29" s="58"/>
      <c r="L29" s="57">
        <f t="shared" si="4"/>
        <v>1.6499999999999997</v>
      </c>
      <c r="M29" s="67">
        <f t="shared" si="1"/>
        <v>1.2506302418461185E-4</v>
      </c>
      <c r="N29" s="62">
        <v>6.700194999999999</v>
      </c>
      <c r="O29" s="58">
        <f t="shared" si="7"/>
        <v>2.5623144335866786E-4</v>
      </c>
      <c r="P29" s="57"/>
      <c r="Q29" s="58"/>
      <c r="R29" s="57"/>
      <c r="S29" s="63"/>
      <c r="T29" s="57"/>
      <c r="U29" s="63"/>
      <c r="V29" s="86">
        <f t="shared" si="5"/>
        <v>6.700194999999999</v>
      </c>
      <c r="W29" s="65">
        <f t="shared" si="2"/>
        <v>1.2376048145171931E-4</v>
      </c>
      <c r="X29" s="87">
        <v>2002.7381907473293</v>
      </c>
      <c r="Y29" s="67">
        <f t="shared" si="3"/>
        <v>5.6445917732496321E-4</v>
      </c>
      <c r="Z29" s="54"/>
      <c r="AA29" s="229"/>
      <c r="AB29" s="229"/>
      <c r="AC29" s="240"/>
      <c r="AD29" s="229"/>
      <c r="AE29" s="229"/>
      <c r="AF29" s="229"/>
      <c r="AG29" s="229"/>
      <c r="AH29" s="229"/>
      <c r="AI29" s="229"/>
      <c r="AJ29" s="229"/>
      <c r="AK29" s="228"/>
      <c r="AL29" s="228"/>
      <c r="AM29" s="228"/>
      <c r="AN29" s="228"/>
      <c r="AO29" s="88"/>
      <c r="AP29" s="88"/>
      <c r="AQ29" s="88"/>
      <c r="AR29" s="88"/>
      <c r="AS29" s="88"/>
      <c r="AT29" s="88"/>
      <c r="AV29"/>
      <c r="AW29"/>
      <c r="AX29"/>
      <c r="AY29"/>
      <c r="AZ29"/>
      <c r="BA29"/>
      <c r="BB29"/>
      <c r="BC29"/>
    </row>
    <row r="30" spans="1:55" s="55" customFormat="1" ht="19.5" customHeight="1" x14ac:dyDescent="0.2">
      <c r="A30" s="54"/>
      <c r="B30" s="89">
        <v>20</v>
      </c>
      <c r="C30" s="209" t="s">
        <v>105</v>
      </c>
      <c r="D30" s="57">
        <v>0.59199999999999975</v>
      </c>
      <c r="E30" s="58">
        <f t="shared" si="6"/>
        <v>1.844584415442786E-4</v>
      </c>
      <c r="F30" s="57"/>
      <c r="G30" s="58"/>
      <c r="H30" s="57"/>
      <c r="I30" s="58"/>
      <c r="J30" s="57"/>
      <c r="K30" s="58"/>
      <c r="L30" s="57">
        <f t="shared" si="4"/>
        <v>0.59199999999999975</v>
      </c>
      <c r="M30" s="67">
        <f t="shared" si="1"/>
        <v>4.4871097161994058E-5</v>
      </c>
      <c r="N30" s="62">
        <v>4.0813440000000005</v>
      </c>
      <c r="O30" s="58">
        <f t="shared" si="7"/>
        <v>1.5608033258184863E-4</v>
      </c>
      <c r="P30" s="57"/>
      <c r="Q30" s="58"/>
      <c r="R30" s="57"/>
      <c r="S30" s="63"/>
      <c r="T30" s="57"/>
      <c r="U30" s="63"/>
      <c r="V30" s="86">
        <f t="shared" si="5"/>
        <v>4.0813440000000005</v>
      </c>
      <c r="W30" s="65">
        <f t="shared" si="2"/>
        <v>7.5387223567386624E-5</v>
      </c>
      <c r="X30" s="87">
        <v>190.23185610665161</v>
      </c>
      <c r="Y30" s="67">
        <f t="shared" si="3"/>
        <v>5.3615653556240818E-5</v>
      </c>
      <c r="Z30" s="54"/>
      <c r="AA30" s="229"/>
      <c r="AB30" s="229"/>
      <c r="AC30" s="240"/>
      <c r="AD30" s="229"/>
      <c r="AE30" s="229"/>
      <c r="AF30" s="229"/>
      <c r="AG30" s="229"/>
      <c r="AH30" s="229"/>
      <c r="AI30" s="229"/>
      <c r="AJ30" s="229"/>
      <c r="AK30" s="228"/>
      <c r="AL30" s="228"/>
      <c r="AM30" s="228"/>
      <c r="AN30" s="228"/>
      <c r="AO30" s="88"/>
      <c r="AP30" s="88"/>
      <c r="AQ30" s="88"/>
      <c r="AR30" s="88"/>
      <c r="AS30" s="88"/>
      <c r="AT30" s="88"/>
      <c r="AV30"/>
      <c r="AW30"/>
      <c r="AX30"/>
      <c r="AY30"/>
      <c r="AZ30"/>
      <c r="BA30"/>
      <c r="BB30"/>
      <c r="BC30"/>
    </row>
    <row r="31" spans="1:55" s="55" customFormat="1" ht="19.5" customHeight="1" x14ac:dyDescent="0.2">
      <c r="A31" s="54"/>
      <c r="B31" s="89">
        <v>21</v>
      </c>
      <c r="C31" s="209" t="s">
        <v>60</v>
      </c>
      <c r="D31" s="57">
        <v>4.1549999999999976</v>
      </c>
      <c r="E31" s="58">
        <f t="shared" si="6"/>
        <v>1.294636528068374E-3</v>
      </c>
      <c r="F31" s="57"/>
      <c r="G31" s="58"/>
      <c r="H31" s="57"/>
      <c r="I31" s="58"/>
      <c r="J31" s="57"/>
      <c r="K31" s="58"/>
      <c r="L31" s="57">
        <f t="shared" si="4"/>
        <v>4.1549999999999976</v>
      </c>
      <c r="M31" s="67">
        <f t="shared" si="1"/>
        <v>3.1493143362852242E-4</v>
      </c>
      <c r="N31" s="62">
        <v>24.445653999999994</v>
      </c>
      <c r="O31" s="58">
        <f t="shared" si="7"/>
        <v>9.3486013590150623E-4</v>
      </c>
      <c r="P31" s="57"/>
      <c r="Q31" s="58"/>
      <c r="R31" s="57"/>
      <c r="S31" s="63"/>
      <c r="T31" s="57"/>
      <c r="U31" s="63"/>
      <c r="V31" s="86">
        <f t="shared" si="5"/>
        <v>24.445653999999994</v>
      </c>
      <c r="W31" s="65">
        <f t="shared" si="2"/>
        <v>4.5153997882780244E-4</v>
      </c>
      <c r="X31" s="87">
        <v>1824.3809570968958</v>
      </c>
      <c r="Y31" s="67">
        <f t="shared" si="3"/>
        <v>5.1419031150845204E-4</v>
      </c>
      <c r="Z31" s="54"/>
      <c r="AA31" s="229"/>
      <c r="AB31" s="229"/>
      <c r="AC31" s="240"/>
      <c r="AD31" s="229"/>
      <c r="AE31" s="229"/>
      <c r="AF31" s="229"/>
      <c r="AG31" s="229"/>
      <c r="AH31" s="229"/>
      <c r="AI31" s="229"/>
      <c r="AJ31" s="229"/>
      <c r="AK31" s="228"/>
      <c r="AL31" s="228"/>
      <c r="AM31" s="228"/>
      <c r="AN31" s="228"/>
      <c r="AO31" s="88"/>
      <c r="AP31" s="88"/>
      <c r="AQ31" s="88"/>
      <c r="AR31" s="88"/>
      <c r="AS31" s="88"/>
      <c r="AT31" s="88"/>
      <c r="AV31"/>
      <c r="AW31"/>
      <c r="AX31"/>
      <c r="AY31"/>
      <c r="AZ31"/>
      <c r="BA31"/>
      <c r="BB31"/>
      <c r="BC31"/>
    </row>
    <row r="32" spans="1:55" s="55" customFormat="1" ht="19.5" customHeight="1" x14ac:dyDescent="0.2">
      <c r="A32" s="54"/>
      <c r="B32" s="89">
        <v>22</v>
      </c>
      <c r="C32" s="209" t="s">
        <v>130</v>
      </c>
      <c r="D32" s="57">
        <v>13.200000000000005</v>
      </c>
      <c r="E32" s="58">
        <f t="shared" si="6"/>
        <v>4.1129247101089174E-3</v>
      </c>
      <c r="F32" s="57"/>
      <c r="G32" s="58"/>
      <c r="H32" s="57"/>
      <c r="I32" s="58"/>
      <c r="J32" s="57"/>
      <c r="K32" s="58"/>
      <c r="L32" s="57">
        <f t="shared" si="4"/>
        <v>13.200000000000005</v>
      </c>
      <c r="M32" s="67">
        <f t="shared" si="1"/>
        <v>1.0005041934768952E-3</v>
      </c>
      <c r="N32" s="62">
        <v>86.472380999999999</v>
      </c>
      <c r="O32" s="58">
        <f t="shared" si="7"/>
        <v>3.3069101711652648E-3</v>
      </c>
      <c r="P32" s="57"/>
      <c r="Q32" s="58"/>
      <c r="R32" s="57"/>
      <c r="S32" s="63"/>
      <c r="T32" s="57"/>
      <c r="U32" s="63"/>
      <c r="V32" s="86">
        <f t="shared" si="5"/>
        <v>86.472380999999999</v>
      </c>
      <c r="W32" s="65">
        <f t="shared" si="2"/>
        <v>1.5972465733962229E-3</v>
      </c>
      <c r="X32" s="87">
        <v>2733.6636885656408</v>
      </c>
      <c r="Y32" s="67">
        <f t="shared" si="3"/>
        <v>7.7046593701550893E-4</v>
      </c>
      <c r="Z32" s="54"/>
      <c r="AA32" s="229"/>
      <c r="AB32" s="229"/>
      <c r="AC32" s="240"/>
      <c r="AD32" s="229"/>
      <c r="AE32" s="229"/>
      <c r="AF32" s="229"/>
      <c r="AG32" s="229"/>
      <c r="AH32" s="229"/>
      <c r="AI32" s="229"/>
      <c r="AJ32" s="229"/>
      <c r="AK32" s="228"/>
      <c r="AL32" s="228"/>
      <c r="AM32" s="228"/>
      <c r="AN32" s="228"/>
      <c r="AO32" s="88"/>
      <c r="AP32" s="88"/>
      <c r="AQ32" s="88"/>
      <c r="AR32" s="88"/>
      <c r="AS32" s="88"/>
      <c r="AT32" s="88"/>
      <c r="AV32"/>
      <c r="AW32"/>
      <c r="AX32"/>
      <c r="AY32"/>
      <c r="AZ32"/>
      <c r="BA32"/>
      <c r="BB32"/>
      <c r="BC32"/>
    </row>
    <row r="33" spans="1:55" s="55" customFormat="1" ht="19.5" customHeight="1" x14ac:dyDescent="0.2">
      <c r="A33" s="54"/>
      <c r="B33" s="89">
        <v>23</v>
      </c>
      <c r="C33" s="209" t="s">
        <v>80</v>
      </c>
      <c r="D33" s="57">
        <v>5</v>
      </c>
      <c r="E33" s="58">
        <f t="shared" si="6"/>
        <v>1.5579260265564077E-3</v>
      </c>
      <c r="F33" s="57"/>
      <c r="G33" s="58"/>
      <c r="H33" s="57"/>
      <c r="I33" s="58"/>
      <c r="J33" s="57"/>
      <c r="K33" s="58"/>
      <c r="L33" s="57">
        <f t="shared" si="4"/>
        <v>5</v>
      </c>
      <c r="M33" s="67">
        <f t="shared" si="1"/>
        <v>3.7897886116549051E-4</v>
      </c>
      <c r="N33" s="62">
        <v>26.339777000000002</v>
      </c>
      <c r="O33" s="58">
        <f t="shared" si="7"/>
        <v>1.0072959187688484E-3</v>
      </c>
      <c r="P33" s="57"/>
      <c r="Q33" s="58"/>
      <c r="R33" s="57"/>
      <c r="S33" s="63"/>
      <c r="T33" s="57"/>
      <c r="U33" s="63"/>
      <c r="V33" s="86">
        <f t="shared" si="5"/>
        <v>26.339777000000002</v>
      </c>
      <c r="W33" s="65">
        <f t="shared" si="2"/>
        <v>4.8652665823172659E-4</v>
      </c>
      <c r="X33" s="87">
        <v>1602.7930610682909</v>
      </c>
      <c r="Y33" s="67">
        <f t="shared" si="3"/>
        <v>4.5173715508724113E-4</v>
      </c>
      <c r="Z33" s="54"/>
      <c r="AA33" s="229"/>
      <c r="AB33" s="229"/>
      <c r="AC33" s="240"/>
      <c r="AD33" s="229"/>
      <c r="AE33" s="229"/>
      <c r="AF33" s="229"/>
      <c r="AG33" s="229"/>
      <c r="AH33" s="229"/>
      <c r="AI33" s="229"/>
      <c r="AJ33" s="229"/>
      <c r="AK33" s="228"/>
      <c r="AL33" s="228"/>
      <c r="AM33" s="228"/>
      <c r="AN33" s="228"/>
      <c r="AO33" s="88"/>
      <c r="AP33" s="88"/>
      <c r="AQ33" s="88"/>
      <c r="AR33" s="88"/>
      <c r="AS33" s="88"/>
      <c r="AT33" s="88"/>
      <c r="AV33"/>
      <c r="AW33"/>
      <c r="AX33"/>
      <c r="AY33"/>
      <c r="AZ33"/>
      <c r="BA33"/>
      <c r="BB33"/>
      <c r="BC33"/>
    </row>
    <row r="34" spans="1:55" s="55" customFormat="1" ht="19.5" customHeight="1" x14ac:dyDescent="0.2">
      <c r="A34" s="54"/>
      <c r="B34" s="89">
        <v>24</v>
      </c>
      <c r="C34" s="209" t="s">
        <v>81</v>
      </c>
      <c r="D34" s="57">
        <v>72.885999999999953</v>
      </c>
      <c r="E34" s="58">
        <f t="shared" si="6"/>
        <v>2.2710199274318051E-2</v>
      </c>
      <c r="F34" s="57"/>
      <c r="G34" s="58"/>
      <c r="H34" s="57"/>
      <c r="I34" s="58"/>
      <c r="J34" s="57"/>
      <c r="K34" s="58"/>
      <c r="L34" s="57">
        <f t="shared" si="4"/>
        <v>72.885999999999953</v>
      </c>
      <c r="M34" s="67">
        <f t="shared" si="1"/>
        <v>5.5244506549815848E-3</v>
      </c>
      <c r="N34" s="62">
        <v>321.19622599999991</v>
      </c>
      <c r="O34" s="58">
        <f t="shared" si="7"/>
        <v>1.2283310051324907E-2</v>
      </c>
      <c r="P34" s="57"/>
      <c r="Q34" s="58"/>
      <c r="R34" s="57"/>
      <c r="S34" s="63"/>
      <c r="T34" s="57"/>
      <c r="U34" s="63"/>
      <c r="V34" s="86">
        <f t="shared" si="5"/>
        <v>321.19622599999991</v>
      </c>
      <c r="W34" s="65">
        <f t="shared" si="2"/>
        <v>5.9328720388339799E-3</v>
      </c>
      <c r="X34" s="87">
        <v>23780.257561687296</v>
      </c>
      <c r="Y34" s="67">
        <f t="shared" si="3"/>
        <v>6.7023161998208619E-3</v>
      </c>
      <c r="Z34" s="54"/>
      <c r="AA34" s="229"/>
      <c r="AB34" s="229"/>
      <c r="AC34" s="240"/>
      <c r="AD34" s="229"/>
      <c r="AE34" s="229"/>
      <c r="AF34" s="229"/>
      <c r="AG34" s="229"/>
      <c r="AH34" s="229"/>
      <c r="AI34" s="229"/>
      <c r="AJ34" s="229"/>
      <c r="AK34" s="228"/>
      <c r="AL34" s="228"/>
      <c r="AM34" s="228"/>
      <c r="AN34" s="228"/>
      <c r="AO34" s="88"/>
      <c r="AP34" s="88"/>
      <c r="AQ34" s="88"/>
      <c r="AR34" s="88"/>
      <c r="AS34" s="88"/>
      <c r="AT34" s="88"/>
      <c r="AV34"/>
      <c r="AW34"/>
      <c r="AX34"/>
      <c r="AY34"/>
      <c r="AZ34"/>
      <c r="BA34"/>
      <c r="BB34"/>
      <c r="BC34"/>
    </row>
    <row r="35" spans="1:55" s="55" customFormat="1" ht="19.5" customHeight="1" x14ac:dyDescent="0.2">
      <c r="A35" s="54"/>
      <c r="B35" s="89">
        <v>25</v>
      </c>
      <c r="C35" s="209" t="s">
        <v>106</v>
      </c>
      <c r="D35" s="57">
        <v>20</v>
      </c>
      <c r="E35" s="58">
        <f t="shared" si="6"/>
        <v>6.231704106225631E-3</v>
      </c>
      <c r="F35" s="57"/>
      <c r="G35" s="58"/>
      <c r="H35" s="57"/>
      <c r="I35" s="58"/>
      <c r="J35" s="57"/>
      <c r="K35" s="58"/>
      <c r="L35" s="57">
        <f t="shared" si="4"/>
        <v>20</v>
      </c>
      <c r="M35" s="67">
        <f t="shared" si="1"/>
        <v>1.515915444661962E-3</v>
      </c>
      <c r="N35" s="62">
        <v>119.51574300000003</v>
      </c>
      <c r="O35" s="58">
        <f t="shared" si="7"/>
        <v>4.5705671749812684E-3</v>
      </c>
      <c r="P35" s="57"/>
      <c r="Q35" s="58"/>
      <c r="R35" s="57"/>
      <c r="S35" s="63"/>
      <c r="T35" s="57"/>
      <c r="U35" s="63"/>
      <c r="V35" s="86">
        <f t="shared" si="5"/>
        <v>119.51574300000003</v>
      </c>
      <c r="W35" s="65">
        <f t="shared" si="2"/>
        <v>2.2075963303664981E-3</v>
      </c>
      <c r="X35" s="87">
        <v>5926.1672168278446</v>
      </c>
      <c r="Y35" s="67">
        <f t="shared" si="3"/>
        <v>1.6702530002948529E-3</v>
      </c>
      <c r="Z35" s="54"/>
      <c r="AA35" s="229"/>
      <c r="AB35" s="229"/>
      <c r="AC35" s="240"/>
      <c r="AD35" s="229"/>
      <c r="AE35" s="229"/>
      <c r="AF35" s="229"/>
      <c r="AG35" s="229"/>
      <c r="AH35" s="229"/>
      <c r="AI35" s="229"/>
      <c r="AJ35" s="229"/>
      <c r="AK35" s="228"/>
      <c r="AL35" s="228"/>
      <c r="AM35" s="228"/>
      <c r="AN35" s="228"/>
      <c r="AO35" s="88"/>
      <c r="AP35" s="88"/>
      <c r="AQ35" s="88"/>
      <c r="AR35" s="88"/>
      <c r="AS35" s="88"/>
      <c r="AT35" s="88"/>
      <c r="AV35"/>
      <c r="AW35"/>
      <c r="AX35"/>
      <c r="AY35"/>
      <c r="AZ35"/>
      <c r="BA35"/>
      <c r="BB35"/>
      <c r="BC35"/>
    </row>
    <row r="36" spans="1:55" s="55" customFormat="1" ht="19.5" customHeight="1" x14ac:dyDescent="0.2">
      <c r="A36" s="54"/>
      <c r="B36" s="89">
        <v>26</v>
      </c>
      <c r="C36" s="209" t="s">
        <v>210</v>
      </c>
      <c r="D36" s="57">
        <v>20.861999999999995</v>
      </c>
      <c r="E36" s="58">
        <f t="shared" si="6"/>
        <v>6.5002905532039537E-3</v>
      </c>
      <c r="F36" s="57"/>
      <c r="G36" s="58"/>
      <c r="H36" s="57"/>
      <c r="I36" s="58"/>
      <c r="J36" s="57"/>
      <c r="K36" s="58"/>
      <c r="L36" s="57">
        <f t="shared" si="4"/>
        <v>20.861999999999995</v>
      </c>
      <c r="M36" s="67">
        <f t="shared" si="1"/>
        <v>1.5812514003268922E-3</v>
      </c>
      <c r="N36" s="62">
        <v>158.31777500000001</v>
      </c>
      <c r="O36" s="58">
        <f t="shared" si="7"/>
        <v>6.0544494596922677E-3</v>
      </c>
      <c r="P36" s="57"/>
      <c r="Q36" s="58"/>
      <c r="R36" s="57"/>
      <c r="S36" s="63"/>
      <c r="T36" s="57"/>
      <c r="U36" s="63"/>
      <c r="V36" s="86">
        <f t="shared" si="5"/>
        <v>158.31777500000001</v>
      </c>
      <c r="W36" s="65">
        <f t="shared" si="2"/>
        <v>2.9243154947527611E-3</v>
      </c>
      <c r="X36" s="87">
        <v>10025.191660894008</v>
      </c>
      <c r="Y36" s="67">
        <f t="shared" si="3"/>
        <v>2.8255372886865993E-3</v>
      </c>
      <c r="Z36" s="54"/>
      <c r="AA36" s="229"/>
      <c r="AB36" s="229"/>
      <c r="AC36" s="240"/>
      <c r="AD36" s="229"/>
      <c r="AE36" s="229"/>
      <c r="AF36" s="229"/>
      <c r="AG36" s="229"/>
      <c r="AH36" s="229"/>
      <c r="AI36" s="229"/>
      <c r="AJ36" s="229"/>
      <c r="AK36" s="228"/>
      <c r="AL36" s="228"/>
      <c r="AM36" s="228"/>
      <c r="AN36" s="228"/>
      <c r="AO36" s="88"/>
      <c r="AP36" s="88"/>
      <c r="AQ36" s="88"/>
      <c r="AR36" s="88"/>
      <c r="AS36" s="88"/>
      <c r="AT36" s="88"/>
      <c r="AV36"/>
      <c r="AW36"/>
      <c r="AX36"/>
      <c r="AY36"/>
      <c r="AZ36"/>
      <c r="BA36"/>
      <c r="BB36"/>
      <c r="BC36"/>
    </row>
    <row r="37" spans="1:55" s="55" customFormat="1" ht="19.5" customHeight="1" x14ac:dyDescent="0.2">
      <c r="A37" s="54"/>
      <c r="B37" s="89">
        <v>27</v>
      </c>
      <c r="C37" s="209" t="s">
        <v>90</v>
      </c>
      <c r="D37" s="57">
        <v>456</v>
      </c>
      <c r="E37" s="58">
        <f t="shared" si="6"/>
        <v>0.14208285362194439</v>
      </c>
      <c r="F37" s="57"/>
      <c r="G37" s="58"/>
      <c r="H37" s="57"/>
      <c r="I37" s="58"/>
      <c r="J37" s="57"/>
      <c r="K37" s="58"/>
      <c r="L37" s="57">
        <f t="shared" si="4"/>
        <v>456</v>
      </c>
      <c r="M37" s="67">
        <f t="shared" si="1"/>
        <v>3.4562872138292733E-2</v>
      </c>
      <c r="N37" s="62">
        <v>1695.9217749999998</v>
      </c>
      <c r="O37" s="58">
        <f t="shared" si="7"/>
        <v>6.4856095118372523E-2</v>
      </c>
      <c r="P37" s="57"/>
      <c r="Q37" s="58"/>
      <c r="R37" s="57"/>
      <c r="S37" s="63"/>
      <c r="T37" s="57"/>
      <c r="U37" s="63"/>
      <c r="V37" s="86">
        <f t="shared" si="5"/>
        <v>1695.9217749999998</v>
      </c>
      <c r="W37" s="65">
        <f t="shared" si="2"/>
        <v>3.1325669682517356E-2</v>
      </c>
      <c r="X37" s="87">
        <v>149667.24525850374</v>
      </c>
      <c r="Y37" s="67">
        <f t="shared" si="3"/>
        <v>4.2182772826429252E-2</v>
      </c>
      <c r="Z37" s="54"/>
      <c r="AA37" s="229"/>
      <c r="AB37" s="229"/>
      <c r="AC37" s="240"/>
      <c r="AD37" s="229"/>
      <c r="AE37" s="229"/>
      <c r="AF37" s="229"/>
      <c r="AG37" s="229"/>
      <c r="AH37" s="229"/>
      <c r="AI37" s="229"/>
      <c r="AJ37" s="229"/>
      <c r="AK37" s="228"/>
      <c r="AL37" s="228"/>
      <c r="AM37" s="228"/>
      <c r="AN37" s="228"/>
      <c r="AO37" s="88"/>
      <c r="AP37" s="88"/>
      <c r="AQ37" s="88"/>
      <c r="AR37" s="88"/>
      <c r="AS37" s="88"/>
      <c r="AT37" s="88"/>
      <c r="AV37"/>
      <c r="AW37"/>
      <c r="AX37"/>
      <c r="AY37"/>
      <c r="AZ37"/>
      <c r="BA37"/>
      <c r="BB37"/>
      <c r="BC37"/>
    </row>
    <row r="38" spans="1:55" s="55" customFormat="1" ht="19.5" customHeight="1" x14ac:dyDescent="0.2">
      <c r="A38" s="54"/>
      <c r="B38" s="89">
        <v>28</v>
      </c>
      <c r="C38" s="209" t="s">
        <v>61</v>
      </c>
      <c r="D38" s="57">
        <v>96.759999999999991</v>
      </c>
      <c r="E38" s="58">
        <f t="shared" si="6"/>
        <v>3.0148984465919598E-2</v>
      </c>
      <c r="F38" s="57"/>
      <c r="G38" s="58"/>
      <c r="H38" s="57"/>
      <c r="I38" s="58"/>
      <c r="J38" s="57"/>
      <c r="K38" s="58"/>
      <c r="L38" s="57">
        <f t="shared" si="4"/>
        <v>96.759999999999991</v>
      </c>
      <c r="M38" s="67">
        <f t="shared" si="1"/>
        <v>7.3339989212745718E-3</v>
      </c>
      <c r="N38" s="62">
        <v>362.14281900000003</v>
      </c>
      <c r="O38" s="58">
        <f t="shared" si="7"/>
        <v>1.3849205465564337E-2</v>
      </c>
      <c r="P38" s="57"/>
      <c r="Q38" s="58"/>
      <c r="R38" s="57"/>
      <c r="S38" s="63"/>
      <c r="T38" s="57"/>
      <c r="U38" s="63"/>
      <c r="V38" s="86">
        <f t="shared" si="5"/>
        <v>362.14281900000003</v>
      </c>
      <c r="W38" s="65">
        <f t="shared" si="2"/>
        <v>6.6892037670131773E-3</v>
      </c>
      <c r="X38" s="87">
        <v>38205.621210627163</v>
      </c>
      <c r="Y38" s="67">
        <f t="shared" si="3"/>
        <v>1.0768014320280437E-2</v>
      </c>
      <c r="Z38" s="54"/>
      <c r="AA38" s="229"/>
      <c r="AB38" s="229"/>
      <c r="AC38" s="240"/>
      <c r="AD38" s="229"/>
      <c r="AE38" s="229"/>
      <c r="AF38" s="229"/>
      <c r="AG38" s="229"/>
      <c r="AH38" s="229"/>
      <c r="AI38" s="229"/>
      <c r="AJ38" s="229"/>
      <c r="AK38" s="228"/>
      <c r="AL38" s="228"/>
      <c r="AM38" s="228"/>
      <c r="AN38" s="228"/>
      <c r="AO38" s="88"/>
      <c r="AP38" s="88"/>
      <c r="AQ38" s="88"/>
      <c r="AR38" s="88"/>
      <c r="AS38" s="88"/>
      <c r="AT38" s="88"/>
      <c r="AV38"/>
      <c r="AW38"/>
      <c r="AX38"/>
      <c r="AY38"/>
      <c r="AZ38"/>
      <c r="BA38"/>
      <c r="BB38"/>
      <c r="BC38"/>
    </row>
    <row r="39" spans="1:55" s="55" customFormat="1" ht="19.5" customHeight="1" x14ac:dyDescent="0.2">
      <c r="A39" s="54"/>
      <c r="B39" s="89">
        <v>29</v>
      </c>
      <c r="C39" s="209" t="s">
        <v>128</v>
      </c>
      <c r="D39" s="57">
        <v>19.899999999999988</v>
      </c>
      <c r="E39" s="58">
        <f t="shared" si="6"/>
        <v>6.200545585694499E-3</v>
      </c>
      <c r="F39" s="57"/>
      <c r="G39" s="58"/>
      <c r="H39" s="57"/>
      <c r="I39" s="58"/>
      <c r="J39" s="57"/>
      <c r="K39" s="58"/>
      <c r="L39" s="57">
        <f t="shared" si="4"/>
        <v>19.899999999999988</v>
      </c>
      <c r="M39" s="67">
        <f t="shared" si="1"/>
        <v>1.5083358674386515E-3</v>
      </c>
      <c r="N39" s="62">
        <v>92.756374000000008</v>
      </c>
      <c r="O39" s="58">
        <f t="shared" si="7"/>
        <v>3.5472250569925832E-3</v>
      </c>
      <c r="P39" s="57"/>
      <c r="Q39" s="58"/>
      <c r="R39" s="57"/>
      <c r="S39" s="63"/>
      <c r="T39" s="57"/>
      <c r="U39" s="63"/>
      <c r="V39" s="86">
        <f t="shared" si="5"/>
        <v>92.756374000000008</v>
      </c>
      <c r="W39" s="65">
        <f t="shared" si="2"/>
        <v>1.7133193144312578E-3</v>
      </c>
      <c r="X39" s="87">
        <v>6221.5594863701408</v>
      </c>
      <c r="Y39" s="67">
        <f t="shared" si="3"/>
        <v>1.7535074557320761E-3</v>
      </c>
      <c r="Z39" s="54"/>
      <c r="AA39" s="229"/>
      <c r="AB39" s="229"/>
      <c r="AC39" s="240"/>
      <c r="AD39" s="229"/>
      <c r="AE39" s="229"/>
      <c r="AF39" s="229"/>
      <c r="AG39" s="229"/>
      <c r="AH39" s="229"/>
      <c r="AI39" s="229"/>
      <c r="AJ39" s="229"/>
      <c r="AK39" s="228"/>
      <c r="AL39" s="228"/>
      <c r="AM39" s="228"/>
      <c r="AN39" s="228"/>
      <c r="AO39" s="88"/>
      <c r="AP39" s="88"/>
      <c r="AQ39" s="88"/>
      <c r="AR39" s="88"/>
      <c r="AS39" s="88"/>
      <c r="AT39" s="88"/>
      <c r="AV39"/>
      <c r="AW39"/>
      <c r="AX39"/>
      <c r="AY39"/>
      <c r="AZ39"/>
      <c r="BA39"/>
      <c r="BB39"/>
      <c r="BC39"/>
    </row>
    <row r="40" spans="1:55" s="55" customFormat="1" ht="19.5" customHeight="1" x14ac:dyDescent="0.2">
      <c r="A40" s="54"/>
      <c r="B40" s="89">
        <v>30</v>
      </c>
      <c r="C40" s="209" t="s">
        <v>82</v>
      </c>
      <c r="D40" s="57">
        <v>20</v>
      </c>
      <c r="E40" s="58">
        <f t="shared" si="6"/>
        <v>6.231704106225631E-3</v>
      </c>
      <c r="F40" s="57">
        <v>0.30999999999999989</v>
      </c>
      <c r="G40" s="58">
        <f>F40/$F$85</f>
        <v>4.0639705674141905E-5</v>
      </c>
      <c r="H40" s="57"/>
      <c r="I40" s="58"/>
      <c r="J40" s="57"/>
      <c r="K40" s="58"/>
      <c r="L40" s="57">
        <f t="shared" si="4"/>
        <v>20.309999999999999</v>
      </c>
      <c r="M40" s="67">
        <f t="shared" si="1"/>
        <v>1.5394121340542224E-3</v>
      </c>
      <c r="N40" s="62">
        <v>98.609283999999988</v>
      </c>
      <c r="O40" s="58">
        <f t="shared" si="7"/>
        <v>3.771054300342721E-3</v>
      </c>
      <c r="P40" s="57"/>
      <c r="Q40" s="58"/>
      <c r="R40" s="57"/>
      <c r="S40" s="63"/>
      <c r="T40" s="57"/>
      <c r="U40" s="63"/>
      <c r="V40" s="86">
        <f t="shared" si="5"/>
        <v>98.609283999999988</v>
      </c>
      <c r="W40" s="65">
        <f t="shared" si="2"/>
        <v>1.8214294454787245E-3</v>
      </c>
      <c r="X40" s="87">
        <v>7623.0708110875894</v>
      </c>
      <c r="Y40" s="67">
        <f t="shared" si="3"/>
        <v>2.1485146179345553E-3</v>
      </c>
      <c r="Z40" s="54"/>
      <c r="AA40" s="229"/>
      <c r="AB40" s="229"/>
      <c r="AC40" s="240"/>
      <c r="AD40" s="229"/>
      <c r="AE40" s="229"/>
      <c r="AF40" s="229"/>
      <c r="AG40" s="229"/>
      <c r="AH40" s="229"/>
      <c r="AI40" s="229"/>
      <c r="AJ40" s="229"/>
      <c r="AK40" s="228"/>
      <c r="AL40" s="228"/>
      <c r="AM40" s="228"/>
      <c r="AN40" s="228"/>
      <c r="AO40" s="88"/>
      <c r="AP40" s="88"/>
      <c r="AQ40" s="88"/>
      <c r="AR40" s="88"/>
      <c r="AS40" s="88"/>
      <c r="AT40" s="88"/>
      <c r="AV40"/>
      <c r="AW40"/>
      <c r="AX40"/>
      <c r="AY40"/>
      <c r="AZ40"/>
      <c r="BA40"/>
      <c r="BB40"/>
      <c r="BC40"/>
    </row>
    <row r="41" spans="1:55" s="55" customFormat="1" ht="19.5" customHeight="1" x14ac:dyDescent="0.2">
      <c r="A41" s="54"/>
      <c r="B41" s="89">
        <v>31</v>
      </c>
      <c r="C41" s="209" t="s">
        <v>107</v>
      </c>
      <c r="D41" s="57">
        <v>568.55099999999902</v>
      </c>
      <c r="E41" s="58">
        <f t="shared" si="6"/>
        <v>0.17715208006493413</v>
      </c>
      <c r="F41" s="57">
        <v>970.69999999999982</v>
      </c>
      <c r="G41" s="58">
        <f>F41/$F$85</f>
        <v>0.1272547170899663</v>
      </c>
      <c r="H41" s="57"/>
      <c r="I41" s="58"/>
      <c r="J41" s="57"/>
      <c r="K41" s="58"/>
      <c r="L41" s="57">
        <f t="shared" si="4"/>
        <v>1539.2509999999988</v>
      </c>
      <c r="M41" s="67">
        <f t="shared" si="1"/>
        <v>0.1166687182055684</v>
      </c>
      <c r="N41" s="62">
        <v>3274.0546569999992</v>
      </c>
      <c r="O41" s="58">
        <f t="shared" si="7"/>
        <v>0.12520766192600039</v>
      </c>
      <c r="P41" s="57">
        <v>3819.710552</v>
      </c>
      <c r="Q41" s="58">
        <f>P41/$P$85</f>
        <v>0.15134730780474218</v>
      </c>
      <c r="R41" s="57"/>
      <c r="S41" s="63"/>
      <c r="T41" s="57"/>
      <c r="U41" s="63"/>
      <c r="V41" s="86">
        <f>N41+P41+R41+T41</f>
        <v>7093.7652089999992</v>
      </c>
      <c r="W41" s="65">
        <f t="shared" si="2"/>
        <v>0.13103018607238986</v>
      </c>
      <c r="X41" s="87">
        <v>512686.4594347502</v>
      </c>
      <c r="Y41" s="67">
        <f t="shared" si="3"/>
        <v>0.14449745775817061</v>
      </c>
      <c r="Z41" s="54"/>
      <c r="AA41" s="229"/>
      <c r="AB41" s="229"/>
      <c r="AC41" s="240"/>
      <c r="AD41" s="229"/>
      <c r="AE41" s="229"/>
      <c r="AF41" s="229"/>
      <c r="AG41" s="229"/>
      <c r="AH41" s="229"/>
      <c r="AI41" s="229"/>
      <c r="AJ41" s="229"/>
      <c r="AK41" s="228"/>
      <c r="AL41" s="228"/>
      <c r="AM41" s="228"/>
      <c r="AN41" s="228"/>
      <c r="AO41" s="88"/>
      <c r="AP41" s="88"/>
      <c r="AQ41" s="88"/>
      <c r="AR41" s="88"/>
      <c r="AS41" s="88"/>
      <c r="AT41" s="88"/>
      <c r="AV41"/>
      <c r="AW41"/>
      <c r="AX41"/>
      <c r="AY41"/>
      <c r="AZ41"/>
      <c r="BA41"/>
      <c r="BB41"/>
      <c r="BC41"/>
    </row>
    <row r="42" spans="1:55" s="55" customFormat="1" ht="19.5" customHeight="1" x14ac:dyDescent="0.2">
      <c r="A42" s="54"/>
      <c r="B42" s="89">
        <v>32</v>
      </c>
      <c r="C42" s="209" t="s">
        <v>108</v>
      </c>
      <c r="D42" s="57"/>
      <c r="E42" s="58"/>
      <c r="F42" s="57">
        <v>330.34000000000009</v>
      </c>
      <c r="G42" s="58">
        <f>F42/$F$85</f>
        <v>4.3306194749664663E-2</v>
      </c>
      <c r="H42" s="57"/>
      <c r="I42" s="58"/>
      <c r="J42" s="57"/>
      <c r="K42" s="58"/>
      <c r="L42" s="57">
        <f t="shared" si="4"/>
        <v>330.34000000000009</v>
      </c>
      <c r="M42" s="67">
        <f t="shared" si="1"/>
        <v>2.5038375399481633E-2</v>
      </c>
      <c r="N42" s="62"/>
      <c r="O42" s="58"/>
      <c r="P42" s="57">
        <v>683.84089699999981</v>
      </c>
      <c r="Q42" s="58">
        <f>P42/$P$85</f>
        <v>2.7095633901772661E-2</v>
      </c>
      <c r="R42" s="57"/>
      <c r="S42" s="63"/>
      <c r="T42" s="57"/>
      <c r="U42" s="63"/>
      <c r="V42" s="86">
        <f t="shared" ref="V42:V63" si="8">N42+P42+R42+T42</f>
        <v>683.84089699999981</v>
      </c>
      <c r="W42" s="65">
        <f t="shared" si="2"/>
        <v>1.2631345602493E-2</v>
      </c>
      <c r="X42" s="87">
        <v>72185.643467258342</v>
      </c>
      <c r="Y42" s="67">
        <f t="shared" si="3"/>
        <v>2.0345070121720345E-2</v>
      </c>
      <c r="Z42" s="54"/>
      <c r="AA42" s="229"/>
      <c r="AB42" s="229"/>
      <c r="AC42" s="240"/>
      <c r="AD42" s="229"/>
      <c r="AE42" s="229"/>
      <c r="AF42" s="229"/>
      <c r="AG42" s="229"/>
      <c r="AH42" s="229"/>
      <c r="AI42" s="229"/>
      <c r="AJ42" s="229"/>
      <c r="AK42" s="228"/>
      <c r="AL42" s="228"/>
      <c r="AM42" s="228"/>
      <c r="AN42" s="228"/>
      <c r="AO42" s="88"/>
      <c r="AP42" s="88"/>
      <c r="AQ42" s="88"/>
      <c r="AR42" s="88"/>
      <c r="AS42" s="88"/>
      <c r="AT42" s="88"/>
      <c r="AV42"/>
      <c r="AW42"/>
      <c r="AX42"/>
      <c r="AY42"/>
      <c r="AZ42"/>
      <c r="BA42"/>
      <c r="BB42"/>
      <c r="BC42"/>
    </row>
    <row r="43" spans="1:55" s="55" customFormat="1" ht="19.5" customHeight="1" x14ac:dyDescent="0.2">
      <c r="A43" s="54"/>
      <c r="B43" s="89">
        <v>33</v>
      </c>
      <c r="C43" s="209" t="s">
        <v>211</v>
      </c>
      <c r="D43" s="57"/>
      <c r="E43" s="58"/>
      <c r="F43" s="57"/>
      <c r="G43" s="58"/>
      <c r="H43" s="57">
        <v>144.48400000000001</v>
      </c>
      <c r="I43" s="58">
        <f>H43/$H$85</f>
        <v>0.50479168486330683</v>
      </c>
      <c r="J43" s="57">
        <v>132.30000000000013</v>
      </c>
      <c r="K43" s="58">
        <f>J43/$J$85</f>
        <v>0.24577829794348785</v>
      </c>
      <c r="L43" s="57">
        <f t="shared" si="4"/>
        <v>276.78400000000011</v>
      </c>
      <c r="M43" s="67">
        <f t="shared" si="1"/>
        <v>2.0979057021765835E-2</v>
      </c>
      <c r="N43" s="62"/>
      <c r="O43" s="58"/>
      <c r="P43" s="57"/>
      <c r="Q43" s="58"/>
      <c r="R43" s="57">
        <v>452.83737199999979</v>
      </c>
      <c r="S43" s="63">
        <f>R43/$R$85</f>
        <v>0.5517576048443037</v>
      </c>
      <c r="T43" s="57">
        <v>620.54249899999991</v>
      </c>
      <c r="U43" s="63">
        <f>T43/$T$85</f>
        <v>0.32141754503120318</v>
      </c>
      <c r="V43" s="86">
        <f t="shared" si="8"/>
        <v>1073.3798709999996</v>
      </c>
      <c r="W43" s="65">
        <f t="shared" si="2"/>
        <v>1.9826588571757141E-2</v>
      </c>
      <c r="X43" s="87">
        <v>51614.161717383766</v>
      </c>
      <c r="Y43" s="67">
        <f t="shared" si="3"/>
        <v>1.4547127226070702E-2</v>
      </c>
      <c r="Z43" s="54"/>
      <c r="AA43" s="229"/>
      <c r="AB43" s="229"/>
      <c r="AC43" s="240"/>
      <c r="AD43" s="229"/>
      <c r="AE43" s="229"/>
      <c r="AF43" s="229"/>
      <c r="AG43" s="229"/>
      <c r="AH43" s="229"/>
      <c r="AI43" s="229"/>
      <c r="AJ43" s="229"/>
      <c r="AK43" s="228"/>
      <c r="AL43" s="228"/>
      <c r="AM43" s="228"/>
      <c r="AN43" s="228"/>
      <c r="AO43" s="88"/>
      <c r="AP43" s="88"/>
      <c r="AQ43" s="88"/>
      <c r="AR43" s="88"/>
      <c r="AS43" s="88"/>
      <c r="AT43" s="88"/>
      <c r="AV43"/>
      <c r="AW43"/>
      <c r="AX43"/>
      <c r="AY43"/>
      <c r="AZ43"/>
      <c r="BA43"/>
      <c r="BB43"/>
      <c r="BC43"/>
    </row>
    <row r="44" spans="1:55" s="55" customFormat="1" ht="19.5" customHeight="1" x14ac:dyDescent="0.2">
      <c r="A44" s="54"/>
      <c r="B44" s="89">
        <v>34</v>
      </c>
      <c r="C44" s="209" t="s">
        <v>83</v>
      </c>
      <c r="D44" s="57"/>
      <c r="E44" s="58"/>
      <c r="F44" s="57"/>
      <c r="G44" s="58"/>
      <c r="H44" s="57"/>
      <c r="I44" s="58"/>
      <c r="J44" s="57">
        <v>110.00000000000001</v>
      </c>
      <c r="K44" s="58">
        <f>J44/$J$85</f>
        <v>0.20435081461665641</v>
      </c>
      <c r="L44" s="57">
        <f t="shared" si="4"/>
        <v>110.00000000000001</v>
      </c>
      <c r="M44" s="67">
        <f t="shared" si="1"/>
        <v>8.337534945640792E-3</v>
      </c>
      <c r="N44" s="62"/>
      <c r="O44" s="58"/>
      <c r="P44" s="57"/>
      <c r="Q44" s="58"/>
      <c r="R44" s="57"/>
      <c r="S44" s="63"/>
      <c r="T44" s="57">
        <v>480.55939000000001</v>
      </c>
      <c r="U44" s="63">
        <f>T44/$T$85</f>
        <v>0.24891158885073003</v>
      </c>
      <c r="V44" s="86">
        <f t="shared" si="8"/>
        <v>480.55939000000001</v>
      </c>
      <c r="W44" s="65">
        <f t="shared" si="2"/>
        <v>8.8764970978523101E-3</v>
      </c>
      <c r="X44" s="87">
        <v>46703.59550796538</v>
      </c>
      <c r="Y44" s="67">
        <f t="shared" si="3"/>
        <v>1.316311498943694E-2</v>
      </c>
      <c r="Z44" s="54"/>
      <c r="AA44" s="229"/>
      <c r="AB44" s="229"/>
      <c r="AC44" s="240"/>
      <c r="AD44" s="229"/>
      <c r="AE44" s="229"/>
      <c r="AF44" s="229"/>
      <c r="AG44" s="229"/>
      <c r="AH44" s="229"/>
      <c r="AI44" s="229"/>
      <c r="AJ44" s="229"/>
      <c r="AK44" s="228"/>
      <c r="AL44" s="228"/>
      <c r="AM44" s="228"/>
      <c r="AN44" s="228"/>
      <c r="AO44" s="88"/>
      <c r="AP44" s="88"/>
      <c r="AQ44" s="88"/>
      <c r="AR44" s="88"/>
      <c r="AS44" s="88"/>
      <c r="AT44" s="88"/>
      <c r="AV44"/>
      <c r="AW44"/>
      <c r="AX44"/>
      <c r="AY44"/>
      <c r="AZ44"/>
      <c r="BA44"/>
      <c r="BB44"/>
      <c r="BC44"/>
    </row>
    <row r="45" spans="1:55" s="55" customFormat="1" ht="19.5" customHeight="1" x14ac:dyDescent="0.2">
      <c r="A45" s="54"/>
      <c r="B45" s="89">
        <v>35</v>
      </c>
      <c r="C45" s="209" t="s">
        <v>109</v>
      </c>
      <c r="D45" s="57">
        <v>245.14000000000007</v>
      </c>
      <c r="E45" s="58">
        <f>D45/$D$78</f>
        <v>7.6381997230007576E-2</v>
      </c>
      <c r="F45" s="57">
        <v>2385.3500000000013</v>
      </c>
      <c r="G45" s="58">
        <f>F45/$F$85</f>
        <v>0.31270942558004672</v>
      </c>
      <c r="H45" s="57">
        <v>44.54099999999999</v>
      </c>
      <c r="I45" s="58">
        <f>H45/$H$85</f>
        <v>0.15561533758406842</v>
      </c>
      <c r="J45" s="57">
        <v>130</v>
      </c>
      <c r="K45" s="58"/>
      <c r="L45" s="57">
        <f t="shared" si="4"/>
        <v>2805.0310000000013</v>
      </c>
      <c r="M45" s="67">
        <f t="shared" si="1"/>
        <v>0.21260949078277952</v>
      </c>
      <c r="N45" s="62">
        <v>1237.6795619999998</v>
      </c>
      <c r="O45" s="58">
        <f>N45/$N$85</f>
        <v>4.7331819534623079E-2</v>
      </c>
      <c r="P45" s="57">
        <v>5753.1175299999986</v>
      </c>
      <c r="Q45" s="58">
        <f>P45/$P$85</f>
        <v>0.22795414411541198</v>
      </c>
      <c r="R45" s="57">
        <v>112.083145</v>
      </c>
      <c r="S45" s="63">
        <f>R45/$R$85</f>
        <v>0.13656719045842539</v>
      </c>
      <c r="T45" s="57">
        <v>0.11281000000000001</v>
      </c>
      <c r="U45" s="63">
        <f>T45/$T$85</f>
        <v>5.843131342881648E-5</v>
      </c>
      <c r="V45" s="86">
        <f t="shared" si="8"/>
        <v>7102.9930469999981</v>
      </c>
      <c r="W45" s="65">
        <f t="shared" si="2"/>
        <v>0.13120063509270022</v>
      </c>
      <c r="X45" s="211">
        <v>532114.32772288134</v>
      </c>
      <c r="Y45" s="67">
        <f t="shared" si="3"/>
        <v>0.14997308038411361</v>
      </c>
      <c r="Z45" s="54"/>
      <c r="AA45" s="229"/>
      <c r="AB45" s="229"/>
      <c r="AC45" s="240"/>
      <c r="AD45" s="229"/>
      <c r="AE45" s="229"/>
      <c r="AF45" s="229"/>
      <c r="AG45" s="229"/>
      <c r="AH45" s="229"/>
      <c r="AI45" s="229"/>
      <c r="AJ45" s="229"/>
      <c r="AK45" s="228"/>
      <c r="AL45" s="228"/>
      <c r="AM45" s="228"/>
      <c r="AN45" s="228"/>
      <c r="AO45" s="88"/>
      <c r="AP45" s="88"/>
      <c r="AQ45" s="88"/>
      <c r="AR45" s="88"/>
      <c r="AS45" s="88"/>
      <c r="AT45" s="88"/>
      <c r="AV45"/>
      <c r="AW45"/>
      <c r="AX45"/>
      <c r="AY45"/>
      <c r="AZ45"/>
      <c r="BA45"/>
      <c r="BB45"/>
      <c r="BC45"/>
    </row>
    <row r="46" spans="1:55" s="55" customFormat="1" ht="19.5" customHeight="1" x14ac:dyDescent="0.2">
      <c r="A46" s="54"/>
      <c r="B46" s="89">
        <v>36</v>
      </c>
      <c r="C46" s="209" t="s">
        <v>110</v>
      </c>
      <c r="D46" s="57"/>
      <c r="E46" s="58"/>
      <c r="F46" s="57">
        <v>578.80000000000007</v>
      </c>
      <c r="G46" s="58">
        <f>F46/$F$85</f>
        <v>7.5878263368365631E-2</v>
      </c>
      <c r="H46" s="57"/>
      <c r="I46" s="58"/>
      <c r="J46" s="57"/>
      <c r="K46" s="58"/>
      <c r="L46" s="57">
        <f t="shared" si="4"/>
        <v>578.80000000000007</v>
      </c>
      <c r="M46" s="67">
        <f t="shared" si="1"/>
        <v>4.387059296851719E-2</v>
      </c>
      <c r="N46" s="62"/>
      <c r="O46" s="58"/>
      <c r="P46" s="57">
        <v>4321.2774639999998</v>
      </c>
      <c r="Q46" s="58">
        <f>P46/$P$85</f>
        <v>0.17122075129783385</v>
      </c>
      <c r="R46" s="57"/>
      <c r="S46" s="63"/>
      <c r="T46" s="57"/>
      <c r="U46" s="63"/>
      <c r="V46" s="86">
        <f t="shared" si="8"/>
        <v>4321.2774639999998</v>
      </c>
      <c r="W46" s="65">
        <f t="shared" si="2"/>
        <v>7.9819076822555873E-2</v>
      </c>
      <c r="X46" s="87">
        <v>231518.89064419112</v>
      </c>
      <c r="Y46" s="67">
        <f t="shared" si="3"/>
        <v>6.5252144864448511E-2</v>
      </c>
      <c r="Z46" s="54"/>
      <c r="AA46" s="229"/>
      <c r="AB46" s="229"/>
      <c r="AC46" s="240"/>
      <c r="AD46" s="229"/>
      <c r="AE46" s="229"/>
      <c r="AF46" s="229"/>
      <c r="AG46" s="229"/>
      <c r="AH46" s="229"/>
      <c r="AI46" s="229"/>
      <c r="AJ46" s="229"/>
      <c r="AK46" s="228"/>
      <c r="AL46" s="228"/>
      <c r="AM46" s="228"/>
      <c r="AN46" s="228"/>
      <c r="AO46" s="88"/>
      <c r="AP46" s="88"/>
      <c r="AQ46" s="88"/>
      <c r="AR46" s="88"/>
      <c r="AS46" s="88"/>
      <c r="AT46" s="88"/>
      <c r="AV46"/>
      <c r="AW46"/>
      <c r="AX46"/>
      <c r="AY46"/>
      <c r="AZ46"/>
      <c r="BA46"/>
      <c r="BB46"/>
      <c r="BC46"/>
    </row>
    <row r="47" spans="1:55" s="55" customFormat="1" ht="19.5" customHeight="1" x14ac:dyDescent="0.2">
      <c r="A47" s="54"/>
      <c r="B47" s="89">
        <v>37</v>
      </c>
      <c r="C47" s="209" t="s">
        <v>149</v>
      </c>
      <c r="D47" s="57">
        <v>27.400000000000016</v>
      </c>
      <c r="E47" s="58">
        <f>D47/$D$78</f>
        <v>8.5374346255291198E-3</v>
      </c>
      <c r="F47" s="57"/>
      <c r="G47" s="58"/>
      <c r="H47" s="57"/>
      <c r="I47" s="58"/>
      <c r="J47" s="57"/>
      <c r="K47" s="58"/>
      <c r="L47" s="57">
        <f t="shared" si="4"/>
        <v>27.400000000000016</v>
      </c>
      <c r="M47" s="67">
        <f t="shared" si="1"/>
        <v>2.0768041591868892E-3</v>
      </c>
      <c r="N47" s="62">
        <v>147.53118099999998</v>
      </c>
      <c r="O47" s="58">
        <f>N47/$N$85</f>
        <v>5.6419443684906003E-3</v>
      </c>
      <c r="P47" s="57"/>
      <c r="Q47" s="58"/>
      <c r="R47" s="57"/>
      <c r="S47" s="63"/>
      <c r="T47" s="57"/>
      <c r="U47" s="63"/>
      <c r="V47" s="86">
        <f t="shared" si="8"/>
        <v>147.53118099999998</v>
      </c>
      <c r="W47" s="65">
        <f t="shared" si="2"/>
        <v>2.7250744179386933E-3</v>
      </c>
      <c r="X47" s="87">
        <v>7796.9525991945484</v>
      </c>
      <c r="Y47" s="67">
        <f t="shared" si="3"/>
        <v>2.1975221075405849E-3</v>
      </c>
      <c r="Z47" s="54"/>
      <c r="AA47" s="229"/>
      <c r="AB47" s="229"/>
      <c r="AC47" s="240"/>
      <c r="AD47" s="229"/>
      <c r="AE47" s="229"/>
      <c r="AF47" s="229"/>
      <c r="AG47" s="229"/>
      <c r="AH47" s="229"/>
      <c r="AI47" s="229"/>
      <c r="AJ47" s="229"/>
      <c r="AK47" s="228"/>
      <c r="AL47" s="228"/>
      <c r="AM47" s="228"/>
      <c r="AN47" s="228"/>
      <c r="AO47" s="88"/>
      <c r="AP47" s="88"/>
      <c r="AQ47" s="88"/>
      <c r="AR47" s="88"/>
      <c r="AS47" s="88"/>
      <c r="AT47" s="88"/>
      <c r="AV47"/>
      <c r="AW47"/>
      <c r="AX47"/>
      <c r="AY47"/>
      <c r="AZ47"/>
      <c r="BA47"/>
      <c r="BB47"/>
      <c r="BC47"/>
    </row>
    <row r="48" spans="1:55" s="55" customFormat="1" ht="19.5" customHeight="1" x14ac:dyDescent="0.2">
      <c r="A48" s="54"/>
      <c r="B48" s="89">
        <v>38</v>
      </c>
      <c r="C48" s="209" t="s">
        <v>32</v>
      </c>
      <c r="D48" s="57">
        <v>72.860000000000056</v>
      </c>
      <c r="E48" s="58">
        <f>D48/$D$78</f>
        <v>2.2702098058979991E-2</v>
      </c>
      <c r="F48" s="57"/>
      <c r="G48" s="58"/>
      <c r="H48" s="57"/>
      <c r="I48" s="58"/>
      <c r="J48" s="57"/>
      <c r="K48" s="58"/>
      <c r="L48" s="57">
        <f t="shared" si="4"/>
        <v>72.860000000000056</v>
      </c>
      <c r="M48" s="67">
        <f t="shared" ref="M48:M74" si="9">L48/$L$85</f>
        <v>5.5224799649035324E-3</v>
      </c>
      <c r="N48" s="62">
        <v>340.08045894000026</v>
      </c>
      <c r="O48" s="58">
        <f>N48/$N$85</f>
        <v>1.3005488176429861E-2</v>
      </c>
      <c r="P48" s="57"/>
      <c r="Q48" s="58"/>
      <c r="R48" s="57"/>
      <c r="S48" s="63"/>
      <c r="T48" s="57"/>
      <c r="U48" s="63"/>
      <c r="V48" s="86">
        <f t="shared" si="8"/>
        <v>340.08045894000026</v>
      </c>
      <c r="W48" s="65">
        <f t="shared" ref="W48:W74" si="10">V48/$V$85</f>
        <v>6.2816860301433165E-3</v>
      </c>
      <c r="X48" s="87">
        <v>20587.150338906849</v>
      </c>
      <c r="Y48" s="67">
        <f t="shared" ref="Y48:Y74" si="11">X48/$X$85</f>
        <v>5.8023589890341216E-3</v>
      </c>
      <c r="Z48" s="54"/>
      <c r="AA48" s="229"/>
      <c r="AB48" s="229"/>
      <c r="AC48" s="240"/>
      <c r="AD48" s="229"/>
      <c r="AE48" s="229"/>
      <c r="AF48" s="229"/>
      <c r="AG48" s="229"/>
      <c r="AH48" s="229"/>
      <c r="AI48" s="229"/>
      <c r="AJ48" s="229"/>
      <c r="AK48" s="228"/>
      <c r="AL48" s="228"/>
      <c r="AM48" s="228"/>
      <c r="AN48" s="228"/>
      <c r="AO48" s="88"/>
      <c r="AP48" s="88"/>
      <c r="AQ48" s="88"/>
      <c r="AR48" s="88"/>
      <c r="AS48" s="88"/>
      <c r="AT48" s="88"/>
      <c r="AV48"/>
      <c r="AW48"/>
      <c r="AX48"/>
      <c r="AY48"/>
      <c r="AZ48"/>
      <c r="BA48"/>
      <c r="BB48"/>
      <c r="BC48"/>
    </row>
    <row r="49" spans="1:55" s="54" customFormat="1" ht="19.5" customHeight="1" x14ac:dyDescent="0.2">
      <c r="B49" s="89">
        <v>39</v>
      </c>
      <c r="C49" s="209" t="s">
        <v>150</v>
      </c>
      <c r="D49" s="57"/>
      <c r="E49" s="58"/>
      <c r="F49" s="57">
        <v>81.20000000000006</v>
      </c>
      <c r="G49" s="58">
        <f>F49/$F$85</f>
        <v>1.0644980970130086E-2</v>
      </c>
      <c r="H49" s="57"/>
      <c r="I49" s="58"/>
      <c r="J49" s="57"/>
      <c r="K49" s="58"/>
      <c r="L49" s="57">
        <f t="shared" si="4"/>
        <v>81.20000000000006</v>
      </c>
      <c r="M49" s="67">
        <f t="shared" si="9"/>
        <v>6.1546167053275706E-3</v>
      </c>
      <c r="N49" s="62"/>
      <c r="O49" s="58"/>
      <c r="P49" s="57">
        <v>362.05057900000008</v>
      </c>
      <c r="Q49" s="58">
        <f>P49/$P$85</f>
        <v>1.4345427402112258E-2</v>
      </c>
      <c r="R49" s="57"/>
      <c r="S49" s="63"/>
      <c r="T49" s="57"/>
      <c r="U49" s="63"/>
      <c r="V49" s="86">
        <f t="shared" si="8"/>
        <v>362.05057900000008</v>
      </c>
      <c r="W49" s="65">
        <f t="shared" si="10"/>
        <v>6.6874999857338109E-3</v>
      </c>
      <c r="X49" s="87">
        <v>8763.679963035971</v>
      </c>
      <c r="Y49" s="67">
        <f t="shared" si="11"/>
        <v>2.4699881417993303E-3</v>
      </c>
      <c r="AA49" s="229"/>
      <c r="AB49" s="229"/>
      <c r="AC49" s="240"/>
      <c r="AD49" s="229"/>
      <c r="AE49" s="229"/>
      <c r="AF49" s="229"/>
      <c r="AG49" s="229"/>
      <c r="AH49" s="229"/>
      <c r="AI49" s="229"/>
      <c r="AJ49" s="229"/>
      <c r="AK49" s="228"/>
      <c r="AL49" s="228"/>
      <c r="AM49" s="228"/>
      <c r="AN49" s="228"/>
      <c r="AO49" s="88"/>
      <c r="AP49" s="88"/>
      <c r="AQ49" s="88"/>
      <c r="AR49" s="88"/>
      <c r="AS49" s="88"/>
      <c r="AT49" s="88"/>
      <c r="AU49" s="55"/>
      <c r="AV49" s="9"/>
      <c r="AW49" s="9"/>
      <c r="AX49" s="9"/>
      <c r="AY49" s="9"/>
      <c r="AZ49" s="9"/>
      <c r="BA49" s="9"/>
      <c r="BB49" s="9"/>
      <c r="BC49" s="9"/>
    </row>
    <row r="50" spans="1:55" s="55" customFormat="1" ht="19.5" customHeight="1" x14ac:dyDescent="0.2">
      <c r="A50" s="54"/>
      <c r="B50" s="89">
        <v>40</v>
      </c>
      <c r="C50" s="209" t="s">
        <v>151</v>
      </c>
      <c r="D50" s="57"/>
      <c r="E50" s="58"/>
      <c r="F50" s="57"/>
      <c r="G50" s="58"/>
      <c r="H50" s="57"/>
      <c r="I50" s="58"/>
      <c r="J50" s="57">
        <v>18.37</v>
      </c>
      <c r="K50" s="58">
        <f>J50/$J$85</f>
        <v>3.4126586040981614E-2</v>
      </c>
      <c r="L50" s="57">
        <f t="shared" si="4"/>
        <v>18.37</v>
      </c>
      <c r="M50" s="67">
        <f t="shared" si="9"/>
        <v>1.3923683359220122E-3</v>
      </c>
      <c r="N50" s="62"/>
      <c r="O50" s="58"/>
      <c r="P50" s="57"/>
      <c r="Q50" s="58"/>
      <c r="R50" s="57"/>
      <c r="S50" s="63"/>
      <c r="T50" s="57">
        <v>51.260620000000003</v>
      </c>
      <c r="U50" s="63">
        <f>T50/$T$85</f>
        <v>2.6551062439282496E-2</v>
      </c>
      <c r="V50" s="86">
        <f t="shared" si="8"/>
        <v>51.260620000000003</v>
      </c>
      <c r="W50" s="65">
        <f t="shared" si="10"/>
        <v>9.4684393673820431E-4</v>
      </c>
      <c r="X50" s="87">
        <v>1982.9479765545282</v>
      </c>
      <c r="Y50" s="67">
        <f t="shared" si="11"/>
        <v>5.5888142978214293E-4</v>
      </c>
      <c r="Z50" s="54"/>
      <c r="AA50" s="229"/>
      <c r="AB50" s="229"/>
      <c r="AC50" s="240"/>
      <c r="AD50" s="229"/>
      <c r="AE50" s="229"/>
      <c r="AF50" s="229"/>
      <c r="AG50" s="229"/>
      <c r="AH50" s="229"/>
      <c r="AI50" s="229"/>
      <c r="AJ50" s="229"/>
      <c r="AK50" s="228"/>
      <c r="AL50" s="228"/>
      <c r="AM50" s="228"/>
      <c r="AN50" s="228"/>
      <c r="AO50" s="88"/>
      <c r="AP50" s="88"/>
      <c r="AQ50" s="88"/>
      <c r="AR50" s="88"/>
      <c r="AS50" s="88"/>
      <c r="AT50" s="88"/>
      <c r="AV50"/>
      <c r="AW50"/>
      <c r="AX50"/>
      <c r="AY50"/>
      <c r="AZ50"/>
      <c r="BA50"/>
      <c r="BB50"/>
      <c r="BC50"/>
    </row>
    <row r="51" spans="1:55" s="55" customFormat="1" ht="19.5" customHeight="1" x14ac:dyDescent="0.2">
      <c r="A51" s="54"/>
      <c r="B51" s="89">
        <v>41</v>
      </c>
      <c r="C51" s="209" t="s">
        <v>152</v>
      </c>
      <c r="D51" s="57"/>
      <c r="E51" s="58"/>
      <c r="F51" s="57"/>
      <c r="G51" s="58"/>
      <c r="H51" s="57"/>
      <c r="I51" s="58"/>
      <c r="J51" s="57">
        <v>18.37</v>
      </c>
      <c r="K51" s="58">
        <f>J51/$J$85</f>
        <v>3.4126586040981614E-2</v>
      </c>
      <c r="L51" s="57">
        <f t="shared" si="4"/>
        <v>18.37</v>
      </c>
      <c r="M51" s="67">
        <f t="shared" si="9"/>
        <v>1.3923683359220122E-3</v>
      </c>
      <c r="N51" s="62"/>
      <c r="O51" s="58"/>
      <c r="P51" s="57"/>
      <c r="Q51" s="58"/>
      <c r="R51" s="57"/>
      <c r="S51" s="63"/>
      <c r="T51" s="57">
        <v>65.732051999999996</v>
      </c>
      <c r="U51" s="63">
        <f>T51/$T$85</f>
        <v>3.4046716893283063E-2</v>
      </c>
      <c r="V51" s="86">
        <f t="shared" si="8"/>
        <v>65.732051999999996</v>
      </c>
      <c r="W51" s="65">
        <f t="shared" si="10"/>
        <v>1.2141483049865637E-3</v>
      </c>
      <c r="X51" s="87">
        <v>2430.820623747783</v>
      </c>
      <c r="Y51" s="67">
        <f t="shared" si="11"/>
        <v>6.8511152173775832E-4</v>
      </c>
      <c r="Z51" s="54"/>
      <c r="AA51" s="229"/>
      <c r="AB51" s="229"/>
      <c r="AC51" s="240"/>
      <c r="AD51" s="229"/>
      <c r="AE51" s="229"/>
      <c r="AF51" s="229"/>
      <c r="AG51" s="229"/>
      <c r="AH51" s="229"/>
      <c r="AI51" s="229"/>
      <c r="AJ51" s="229"/>
      <c r="AK51" s="228"/>
      <c r="AL51" s="228"/>
      <c r="AM51" s="228"/>
      <c r="AN51" s="228"/>
      <c r="AO51" s="88"/>
      <c r="AP51" s="88"/>
      <c r="AQ51" s="88"/>
      <c r="AR51" s="88"/>
      <c r="AS51" s="88"/>
      <c r="AT51" s="88"/>
      <c r="AV51"/>
      <c r="AW51"/>
      <c r="AX51"/>
      <c r="AY51"/>
      <c r="AZ51"/>
      <c r="BA51"/>
      <c r="BB51"/>
      <c r="BC51"/>
    </row>
    <row r="52" spans="1:55" s="55" customFormat="1" ht="19.5" customHeight="1" x14ac:dyDescent="0.2">
      <c r="A52" s="54"/>
      <c r="B52" s="89">
        <v>42</v>
      </c>
      <c r="C52" s="209" t="s">
        <v>212</v>
      </c>
      <c r="D52" s="57">
        <v>1</v>
      </c>
      <c r="E52" s="58">
        <f>D52/$D$78</f>
        <v>3.1158520531128156E-4</v>
      </c>
      <c r="F52" s="57"/>
      <c r="G52" s="58"/>
      <c r="H52" s="57"/>
      <c r="I52" s="58"/>
      <c r="J52" s="57"/>
      <c r="K52" s="58"/>
      <c r="L52" s="57">
        <f t="shared" si="4"/>
        <v>1</v>
      </c>
      <c r="M52" s="67">
        <f t="shared" si="9"/>
        <v>7.5795772233098107E-5</v>
      </c>
      <c r="N52" s="62">
        <v>2.1444999999999999</v>
      </c>
      <c r="O52" s="58">
        <f>N52/$N$85</f>
        <v>8.2010796742880367E-5</v>
      </c>
      <c r="P52" s="57"/>
      <c r="Q52" s="58"/>
      <c r="R52" s="57"/>
      <c r="S52" s="63"/>
      <c r="T52" s="57"/>
      <c r="U52" s="63"/>
      <c r="V52" s="86">
        <f t="shared" si="8"/>
        <v>2.1444999999999999</v>
      </c>
      <c r="W52" s="65">
        <f t="shared" si="10"/>
        <v>3.9611437051192103E-5</v>
      </c>
      <c r="X52" s="87">
        <v>67.338560451753295</v>
      </c>
      <c r="Y52" s="67">
        <f t="shared" si="11"/>
        <v>1.8978950224472648E-5</v>
      </c>
      <c r="Z52" s="54"/>
      <c r="AA52" s="229"/>
      <c r="AB52" s="229"/>
      <c r="AC52" s="240"/>
      <c r="AD52" s="229"/>
      <c r="AE52" s="229"/>
      <c r="AF52" s="229"/>
      <c r="AG52" s="229"/>
      <c r="AH52" s="229"/>
      <c r="AI52" s="229"/>
      <c r="AJ52" s="229"/>
      <c r="AK52" s="228"/>
      <c r="AL52" s="228"/>
      <c r="AM52" s="228"/>
      <c r="AN52" s="228"/>
      <c r="AO52" s="88"/>
      <c r="AP52" s="88"/>
      <c r="AQ52" s="88"/>
      <c r="AR52" s="88"/>
      <c r="AS52" s="88"/>
      <c r="AT52" s="88"/>
      <c r="AV52"/>
      <c r="AW52"/>
      <c r="AX52"/>
      <c r="AY52"/>
      <c r="AZ52"/>
      <c r="BA52"/>
      <c r="BB52"/>
      <c r="BC52"/>
    </row>
    <row r="53" spans="1:55" s="55" customFormat="1" ht="19.5" customHeight="1" x14ac:dyDescent="0.2">
      <c r="A53" s="54"/>
      <c r="B53" s="89">
        <v>43</v>
      </c>
      <c r="C53" s="209" t="s">
        <v>84</v>
      </c>
      <c r="D53" s="57">
        <v>3.9700000000000011</v>
      </c>
      <c r="E53" s="58">
        <f>D53/$D$78</f>
        <v>1.236993265085788E-3</v>
      </c>
      <c r="F53" s="57"/>
      <c r="G53" s="58"/>
      <c r="H53" s="57"/>
      <c r="I53" s="58"/>
      <c r="J53" s="57"/>
      <c r="K53" s="58"/>
      <c r="L53" s="57">
        <f t="shared" si="4"/>
        <v>3.9700000000000011</v>
      </c>
      <c r="M53" s="67">
        <f t="shared" si="9"/>
        <v>3.0090921576539955E-4</v>
      </c>
      <c r="N53" s="62">
        <v>26.818400000000004</v>
      </c>
      <c r="O53" s="58">
        <f>N53/$N$85</f>
        <v>1.0255996042757116E-3</v>
      </c>
      <c r="P53" s="57"/>
      <c r="Q53" s="58"/>
      <c r="R53" s="57"/>
      <c r="S53" s="63"/>
      <c r="T53" s="57"/>
      <c r="U53" s="63"/>
      <c r="V53" s="86">
        <f t="shared" si="8"/>
        <v>26.818400000000004</v>
      </c>
      <c r="W53" s="65">
        <f t="shared" si="10"/>
        <v>4.9536738792897673E-4</v>
      </c>
      <c r="X53" s="87">
        <v>1950.2690132624014</v>
      </c>
      <c r="Y53" s="67">
        <f t="shared" si="11"/>
        <v>5.496710692762481E-4</v>
      </c>
      <c r="Z53" s="54"/>
      <c r="AA53" s="229"/>
      <c r="AB53" s="229"/>
      <c r="AC53" s="240"/>
      <c r="AD53" s="229"/>
      <c r="AE53" s="229"/>
      <c r="AF53" s="229"/>
      <c r="AG53" s="229"/>
      <c r="AH53" s="229"/>
      <c r="AI53" s="229"/>
      <c r="AJ53" s="229"/>
      <c r="AK53" s="228"/>
      <c r="AL53" s="228"/>
      <c r="AM53" s="228"/>
      <c r="AN53" s="228"/>
      <c r="AO53" s="88"/>
      <c r="AP53" s="88"/>
      <c r="AQ53" s="88"/>
      <c r="AR53" s="88"/>
      <c r="AS53" s="88"/>
      <c r="AT53" s="88"/>
      <c r="AV53"/>
      <c r="AW53"/>
      <c r="AX53"/>
      <c r="AY53"/>
      <c r="AZ53"/>
      <c r="BA53"/>
      <c r="BB53"/>
      <c r="BC53"/>
    </row>
    <row r="54" spans="1:55" s="55" customFormat="1" ht="19.5" customHeight="1" x14ac:dyDescent="0.2">
      <c r="A54" s="54"/>
      <c r="B54" s="89">
        <v>44</v>
      </c>
      <c r="C54" s="209" t="s">
        <v>85</v>
      </c>
      <c r="D54" s="57">
        <v>21.300000000000004</v>
      </c>
      <c r="E54" s="58">
        <f>D54/$D$78</f>
        <v>6.636764873130298E-3</v>
      </c>
      <c r="F54" s="57"/>
      <c r="G54" s="58"/>
      <c r="H54" s="57"/>
      <c r="I54" s="58"/>
      <c r="J54" s="57"/>
      <c r="K54" s="58"/>
      <c r="L54" s="57">
        <f t="shared" si="4"/>
        <v>21.300000000000004</v>
      </c>
      <c r="M54" s="67">
        <f t="shared" si="9"/>
        <v>1.61444994856499E-3</v>
      </c>
      <c r="N54" s="62">
        <v>149.34190899999999</v>
      </c>
      <c r="O54" s="58">
        <f>N54/$N$85</f>
        <v>5.7111909275787999E-3</v>
      </c>
      <c r="P54" s="57"/>
      <c r="Q54" s="58"/>
      <c r="R54" s="57"/>
      <c r="S54" s="63"/>
      <c r="T54" s="57"/>
      <c r="U54" s="63"/>
      <c r="V54" s="86">
        <f t="shared" si="8"/>
        <v>149.34190899999999</v>
      </c>
      <c r="W54" s="65">
        <f t="shared" si="10"/>
        <v>2.7585206936154624E-3</v>
      </c>
      <c r="X54" s="87">
        <v>7994.0516595002509</v>
      </c>
      <c r="Y54" s="67">
        <f t="shared" si="11"/>
        <v>2.2530732394587141E-3</v>
      </c>
      <c r="Z54" s="54"/>
      <c r="AA54" s="229"/>
      <c r="AB54" s="229"/>
      <c r="AC54" s="240"/>
      <c r="AD54" s="229"/>
      <c r="AE54" s="229"/>
      <c r="AF54" s="229"/>
      <c r="AG54" s="229"/>
      <c r="AH54" s="229"/>
      <c r="AI54" s="229"/>
      <c r="AJ54" s="229"/>
      <c r="AK54" s="228"/>
      <c r="AL54" s="228"/>
      <c r="AM54" s="228"/>
      <c r="AN54" s="228"/>
      <c r="AO54" s="88"/>
      <c r="AP54" s="88"/>
      <c r="AQ54" s="88"/>
      <c r="AR54" s="88"/>
      <c r="AS54" s="88"/>
      <c r="AT54" s="88"/>
      <c r="AV54"/>
      <c r="AW54"/>
      <c r="AX54"/>
      <c r="AY54"/>
      <c r="AZ54"/>
      <c r="BA54"/>
      <c r="BB54"/>
      <c r="BC54"/>
    </row>
    <row r="55" spans="1:55" s="55" customFormat="1" ht="19.5" customHeight="1" x14ac:dyDescent="0.2">
      <c r="A55" s="54"/>
      <c r="B55" s="89">
        <v>45</v>
      </c>
      <c r="C55" s="209" t="s">
        <v>131</v>
      </c>
      <c r="D55" s="57">
        <v>19.200000000000006</v>
      </c>
      <c r="E55" s="58">
        <f>D55/$D$78</f>
        <v>5.9824359419766073E-3</v>
      </c>
      <c r="F55" s="57"/>
      <c r="G55" s="58"/>
      <c r="H55" s="57"/>
      <c r="I55" s="58"/>
      <c r="J55" s="57"/>
      <c r="K55" s="58"/>
      <c r="L55" s="57">
        <f t="shared" si="4"/>
        <v>19.200000000000006</v>
      </c>
      <c r="M55" s="67">
        <f t="shared" si="9"/>
        <v>1.4552788268754841E-3</v>
      </c>
      <c r="N55" s="62">
        <v>130.62121799999997</v>
      </c>
      <c r="O55" s="58">
        <f>N55/$N$85</f>
        <v>4.9952670364679244E-3</v>
      </c>
      <c r="P55" s="57"/>
      <c r="Q55" s="58"/>
      <c r="R55" s="57"/>
      <c r="S55" s="63"/>
      <c r="T55" s="57"/>
      <c r="U55" s="63"/>
      <c r="V55" s="86">
        <f t="shared" si="8"/>
        <v>130.62121799999997</v>
      </c>
      <c r="W55" s="65">
        <f t="shared" si="10"/>
        <v>2.4127275142723434E-3</v>
      </c>
      <c r="X55" s="87">
        <v>7521.6777089332954</v>
      </c>
      <c r="Y55" s="67">
        <f t="shared" si="11"/>
        <v>2.1199376090709644E-3</v>
      </c>
      <c r="Z55" s="54"/>
      <c r="AA55" s="229"/>
      <c r="AB55" s="229"/>
      <c r="AC55" s="240"/>
      <c r="AD55" s="229"/>
      <c r="AE55" s="229"/>
      <c r="AF55" s="229"/>
      <c r="AG55" s="229"/>
      <c r="AH55" s="229"/>
      <c r="AI55" s="229"/>
      <c r="AJ55" s="229"/>
      <c r="AK55" s="228"/>
      <c r="AL55" s="228"/>
      <c r="AM55" s="228"/>
      <c r="AN55" s="228"/>
      <c r="AO55" s="88"/>
      <c r="AP55" s="88"/>
      <c r="AQ55" s="88"/>
      <c r="AR55" s="88"/>
      <c r="AS55" s="88"/>
      <c r="AT55" s="88"/>
      <c r="AV55"/>
      <c r="AW55"/>
      <c r="AX55"/>
      <c r="AY55"/>
      <c r="AZ55"/>
      <c r="BA55"/>
      <c r="BB55"/>
      <c r="BC55"/>
    </row>
    <row r="56" spans="1:55" s="55" customFormat="1" ht="19.5" customHeight="1" x14ac:dyDescent="0.2">
      <c r="A56" s="54"/>
      <c r="B56" s="89">
        <v>46</v>
      </c>
      <c r="C56" s="209" t="s">
        <v>111</v>
      </c>
      <c r="D56" s="57"/>
      <c r="E56" s="58"/>
      <c r="F56" s="57">
        <v>65.709999999999994</v>
      </c>
      <c r="G56" s="58">
        <f>F56/$F$85</f>
        <v>8.6143066446705344E-3</v>
      </c>
      <c r="H56" s="57"/>
      <c r="I56" s="58"/>
      <c r="J56" s="57"/>
      <c r="K56" s="58"/>
      <c r="L56" s="57">
        <f t="shared" si="4"/>
        <v>65.709999999999994</v>
      </c>
      <c r="M56" s="67">
        <f t="shared" si="9"/>
        <v>4.9805401934368762E-3</v>
      </c>
      <c r="N56" s="62"/>
      <c r="O56" s="58"/>
      <c r="P56" s="57">
        <v>3.1416500000000003</v>
      </c>
      <c r="Q56" s="58">
        <f>P56/$P$85</f>
        <v>1.2448070687340614E-4</v>
      </c>
      <c r="R56" s="57"/>
      <c r="S56" s="63"/>
      <c r="T56" s="57"/>
      <c r="U56" s="63"/>
      <c r="V56" s="86">
        <f t="shared" si="8"/>
        <v>3.1416500000000003</v>
      </c>
      <c r="W56" s="65">
        <f t="shared" si="10"/>
        <v>5.8029970255014078E-5</v>
      </c>
      <c r="X56" s="87">
        <v>8997.5007511001695</v>
      </c>
      <c r="Y56" s="67">
        <f t="shared" si="11"/>
        <v>2.5358890619904726E-3</v>
      </c>
      <c r="Z56" s="54"/>
      <c r="AA56" s="229"/>
      <c r="AB56" s="229"/>
      <c r="AC56" s="240"/>
      <c r="AD56" s="229"/>
      <c r="AE56" s="229"/>
      <c r="AF56" s="229"/>
      <c r="AG56" s="229"/>
      <c r="AH56" s="229"/>
      <c r="AI56" s="229"/>
      <c r="AJ56" s="229"/>
      <c r="AK56" s="228"/>
      <c r="AL56" s="228"/>
      <c r="AM56" s="228"/>
      <c r="AN56" s="228"/>
      <c r="AO56" s="88"/>
      <c r="AP56" s="88"/>
      <c r="AQ56" s="88"/>
      <c r="AR56" s="88"/>
      <c r="AS56" s="88"/>
      <c r="AT56" s="88"/>
      <c r="AV56"/>
      <c r="AW56"/>
      <c r="AX56"/>
      <c r="AY56"/>
      <c r="AZ56"/>
      <c r="BA56"/>
      <c r="BB56"/>
      <c r="BC56"/>
    </row>
    <row r="57" spans="1:55" s="55" customFormat="1" ht="19.5" customHeight="1" x14ac:dyDescent="0.2">
      <c r="A57" s="54"/>
      <c r="B57" s="89">
        <v>47</v>
      </c>
      <c r="C57" s="209" t="s">
        <v>132</v>
      </c>
      <c r="D57" s="57">
        <v>100.00000000000003</v>
      </c>
      <c r="E57" s="58">
        <f>D57/$D$78</f>
        <v>3.1158520531128164E-2</v>
      </c>
      <c r="F57" s="57"/>
      <c r="G57" s="58"/>
      <c r="H57" s="57"/>
      <c r="I57" s="58"/>
      <c r="J57" s="57"/>
      <c r="K57" s="58"/>
      <c r="L57" s="57">
        <f t="shared" si="4"/>
        <v>100.00000000000003</v>
      </c>
      <c r="M57" s="67">
        <f t="shared" si="9"/>
        <v>7.579577223309813E-3</v>
      </c>
      <c r="N57" s="62">
        <v>638.44922099999997</v>
      </c>
      <c r="O57" s="58">
        <f>N57/$N$85</f>
        <v>2.441582154072339E-2</v>
      </c>
      <c r="P57" s="57"/>
      <c r="Q57" s="58"/>
      <c r="R57" s="57"/>
      <c r="S57" s="63"/>
      <c r="T57" s="57"/>
      <c r="U57" s="63"/>
      <c r="V57" s="86">
        <f t="shared" si="8"/>
        <v>638.44922099999997</v>
      </c>
      <c r="W57" s="65">
        <f t="shared" si="10"/>
        <v>1.1792907963639141E-2</v>
      </c>
      <c r="X57" s="87">
        <v>30173.061584476018</v>
      </c>
      <c r="Y57" s="67">
        <f t="shared" si="11"/>
        <v>8.5040878523385179E-3</v>
      </c>
      <c r="Z57" s="54"/>
      <c r="AA57" s="229"/>
      <c r="AB57" s="229"/>
      <c r="AC57" s="240"/>
      <c r="AD57" s="229"/>
      <c r="AE57" s="229"/>
      <c r="AF57" s="229"/>
      <c r="AG57" s="229"/>
      <c r="AH57" s="229"/>
      <c r="AI57" s="229"/>
      <c r="AJ57" s="229"/>
      <c r="AK57" s="228"/>
      <c r="AL57" s="228"/>
      <c r="AM57" s="228"/>
      <c r="AN57" s="228"/>
      <c r="AO57" s="88"/>
      <c r="AP57" s="88"/>
      <c r="AQ57" s="88"/>
      <c r="AR57" s="88"/>
      <c r="AS57" s="88"/>
      <c r="AT57" s="88"/>
      <c r="AV57"/>
      <c r="AW57"/>
      <c r="AX57"/>
      <c r="AY57"/>
      <c r="AZ57"/>
      <c r="BA57"/>
      <c r="BB57"/>
      <c r="BC57"/>
    </row>
    <row r="58" spans="1:55" s="55" customFormat="1" ht="19.5" customHeight="1" x14ac:dyDescent="0.2">
      <c r="A58" s="54"/>
      <c r="B58" s="89">
        <v>48</v>
      </c>
      <c r="C58" s="208" t="s">
        <v>112</v>
      </c>
      <c r="D58" s="66">
        <v>524.59999999999957</v>
      </c>
      <c r="E58" s="58">
        <f>D58/$D$78</f>
        <v>0.16345759870629817</v>
      </c>
      <c r="F58" s="57">
        <v>1309.5169999999998</v>
      </c>
      <c r="G58" s="58">
        <f>F58/$F$85</f>
        <v>0.17167221114608161</v>
      </c>
      <c r="H58" s="57"/>
      <c r="I58" s="58"/>
      <c r="J58" s="57"/>
      <c r="K58" s="58"/>
      <c r="L58" s="57">
        <f t="shared" si="4"/>
        <v>1834.1169999999993</v>
      </c>
      <c r="M58" s="67">
        <f t="shared" si="9"/>
        <v>0.13901831438085313</v>
      </c>
      <c r="N58" s="62">
        <v>2805.4559759999997</v>
      </c>
      <c r="O58" s="58">
        <f>N58/$N$85</f>
        <v>0.10728733029556309</v>
      </c>
      <c r="P58" s="57">
        <v>7499.4199249999992</v>
      </c>
      <c r="Q58" s="58">
        <f>P58/$P$85</f>
        <v>0.29714738860296536</v>
      </c>
      <c r="R58" s="57"/>
      <c r="S58" s="63"/>
      <c r="T58" s="57"/>
      <c r="U58" s="63"/>
      <c r="V58" s="86">
        <f t="shared" si="8"/>
        <v>10304.875900999999</v>
      </c>
      <c r="W58" s="65">
        <f t="shared" si="10"/>
        <v>0.19034317699827841</v>
      </c>
      <c r="X58" s="87">
        <v>348152.14337339997</v>
      </c>
      <c r="Y58" s="67">
        <f t="shared" si="11"/>
        <v>9.8124494424875724E-2</v>
      </c>
      <c r="Z58" s="54"/>
      <c r="AA58" s="229"/>
      <c r="AB58" s="229"/>
      <c r="AC58" s="240"/>
      <c r="AD58" s="229"/>
      <c r="AE58" s="229"/>
      <c r="AF58" s="229"/>
      <c r="AG58" s="229"/>
      <c r="AH58" s="229"/>
      <c r="AI58" s="229"/>
      <c r="AJ58" s="229"/>
      <c r="AK58" s="228"/>
      <c r="AL58" s="228"/>
      <c r="AM58" s="228"/>
      <c r="AN58" s="228"/>
      <c r="AO58" s="88"/>
      <c r="AP58" s="88"/>
      <c r="AQ58" s="88"/>
      <c r="AR58" s="88"/>
      <c r="AS58" s="88"/>
      <c r="AT58" s="88"/>
      <c r="AV58"/>
      <c r="AW58"/>
      <c r="AX58"/>
      <c r="AY58"/>
      <c r="AZ58"/>
      <c r="BA58"/>
      <c r="BB58"/>
      <c r="BC58"/>
    </row>
    <row r="59" spans="1:55" s="55" customFormat="1" ht="19.5" customHeight="1" x14ac:dyDescent="0.2">
      <c r="A59" s="54"/>
      <c r="B59" s="89">
        <v>49</v>
      </c>
      <c r="C59" s="208" t="s">
        <v>86</v>
      </c>
      <c r="D59" s="66">
        <v>3.799999999999998</v>
      </c>
      <c r="E59" s="58">
        <f>D59/$D$78</f>
        <v>1.1840237801828692E-3</v>
      </c>
      <c r="F59" s="57"/>
      <c r="G59" s="58"/>
      <c r="H59" s="57"/>
      <c r="I59" s="58"/>
      <c r="J59" s="57"/>
      <c r="K59" s="58"/>
      <c r="L59" s="57">
        <f t="shared" si="4"/>
        <v>3.799999999999998</v>
      </c>
      <c r="M59" s="67">
        <f t="shared" si="9"/>
        <v>2.8802393448577266E-4</v>
      </c>
      <c r="N59" s="62">
        <v>15.782306999999996</v>
      </c>
      <c r="O59" s="58">
        <f>N59/$N$85</f>
        <v>6.0355307601340071E-4</v>
      </c>
      <c r="P59" s="57"/>
      <c r="Q59" s="58"/>
      <c r="R59" s="57"/>
      <c r="S59" s="63"/>
      <c r="T59" s="57"/>
      <c r="U59" s="63"/>
      <c r="V59" s="86">
        <f t="shared" si="8"/>
        <v>15.782306999999996</v>
      </c>
      <c r="W59" s="65">
        <f t="shared" si="10"/>
        <v>2.915177711602184E-4</v>
      </c>
      <c r="X59" s="87">
        <v>926.65289544289783</v>
      </c>
      <c r="Y59" s="67">
        <f t="shared" si="11"/>
        <v>2.6117129709915418E-4</v>
      </c>
      <c r="Z59" s="54"/>
      <c r="AA59" s="229"/>
      <c r="AB59" s="229"/>
      <c r="AC59" s="240"/>
      <c r="AD59" s="229"/>
      <c r="AE59" s="229"/>
      <c r="AF59" s="229"/>
      <c r="AG59" s="229"/>
      <c r="AH59" s="229"/>
      <c r="AI59" s="229"/>
      <c r="AJ59" s="229"/>
      <c r="AK59" s="228"/>
      <c r="AL59" s="228"/>
      <c r="AM59" s="228"/>
      <c r="AN59" s="228"/>
      <c r="AO59" s="88"/>
      <c r="AP59" s="88"/>
      <c r="AQ59" s="88"/>
      <c r="AR59" s="88"/>
      <c r="AS59" s="88"/>
      <c r="AT59" s="88"/>
      <c r="AV59"/>
      <c r="AW59"/>
      <c r="AX59"/>
      <c r="AY59"/>
      <c r="AZ59"/>
      <c r="BA59"/>
      <c r="BB59"/>
      <c r="BC59"/>
    </row>
    <row r="60" spans="1:55" s="55" customFormat="1" ht="19.5" customHeight="1" x14ac:dyDescent="0.2">
      <c r="A60" s="54"/>
      <c r="B60" s="89">
        <v>50</v>
      </c>
      <c r="C60" s="208" t="s">
        <v>176</v>
      </c>
      <c r="D60" s="66"/>
      <c r="E60" s="58"/>
      <c r="F60" s="57"/>
      <c r="G60" s="58"/>
      <c r="H60" s="57">
        <v>20</v>
      </c>
      <c r="I60" s="58">
        <f>H60/$H$85</f>
        <v>6.9875098261856922E-2</v>
      </c>
      <c r="J60" s="57"/>
      <c r="K60" s="58"/>
      <c r="L60" s="57">
        <f t="shared" si="4"/>
        <v>20</v>
      </c>
      <c r="M60" s="67">
        <f t="shared" si="9"/>
        <v>1.515915444661962E-3</v>
      </c>
      <c r="N60" s="62"/>
      <c r="O60" s="58"/>
      <c r="P60" s="57"/>
      <c r="Q60" s="58"/>
      <c r="R60" s="57">
        <v>45.818671999999992</v>
      </c>
      <c r="S60" s="63">
        <f>R60/$R$85</f>
        <v>5.5827549321319642E-2</v>
      </c>
      <c r="T60" s="57"/>
      <c r="U60" s="63"/>
      <c r="V60" s="86">
        <f t="shared" si="8"/>
        <v>45.818671999999992</v>
      </c>
      <c r="W60" s="65">
        <f t="shared" si="10"/>
        <v>8.463247571448907E-4</v>
      </c>
      <c r="X60" s="87">
        <v>10938.634001537472</v>
      </c>
      <c r="Y60" s="67">
        <f t="shared" si="11"/>
        <v>3.0829852739077727E-3</v>
      </c>
      <c r="Z60" s="54"/>
      <c r="AA60" s="229"/>
      <c r="AB60" s="229"/>
      <c r="AC60" s="240"/>
      <c r="AD60" s="229"/>
      <c r="AE60" s="229"/>
      <c r="AF60" s="229"/>
      <c r="AG60" s="229"/>
      <c r="AH60" s="229"/>
      <c r="AI60" s="229"/>
      <c r="AJ60" s="229"/>
      <c r="AK60" s="228"/>
      <c r="AL60" s="228"/>
      <c r="AM60" s="228"/>
      <c r="AN60" s="228"/>
      <c r="AO60" s="88"/>
      <c r="AP60" s="88"/>
      <c r="AQ60" s="88"/>
      <c r="AR60" s="88"/>
      <c r="AS60" s="88"/>
      <c r="AT60" s="88"/>
      <c r="AV60"/>
      <c r="AW60"/>
      <c r="AX60"/>
      <c r="AY60"/>
      <c r="AZ60"/>
      <c r="BA60"/>
      <c r="BB60"/>
      <c r="BC60"/>
    </row>
    <row r="61" spans="1:55" s="54" customFormat="1" ht="19.5" customHeight="1" x14ac:dyDescent="0.2">
      <c r="B61" s="89">
        <v>51</v>
      </c>
      <c r="C61" s="208" t="s">
        <v>87</v>
      </c>
      <c r="D61" s="66"/>
      <c r="E61" s="58"/>
      <c r="F61" s="57"/>
      <c r="G61" s="58"/>
      <c r="H61" s="57">
        <v>16</v>
      </c>
      <c r="I61" s="58">
        <f>H61/$H$85</f>
        <v>5.5900078609485537E-2</v>
      </c>
      <c r="J61" s="57"/>
      <c r="K61" s="58"/>
      <c r="L61" s="57">
        <f t="shared" si="4"/>
        <v>16</v>
      </c>
      <c r="M61" s="67">
        <f t="shared" si="9"/>
        <v>1.2127323557295697E-3</v>
      </c>
      <c r="N61" s="62"/>
      <c r="O61" s="58"/>
      <c r="P61" s="57"/>
      <c r="Q61" s="58"/>
      <c r="R61" s="57">
        <v>48.784205</v>
      </c>
      <c r="S61" s="63">
        <f>R61/$R$85</f>
        <v>5.9440889311215057E-2</v>
      </c>
      <c r="T61" s="57"/>
      <c r="U61" s="63"/>
      <c r="V61" s="86">
        <f t="shared" si="8"/>
        <v>48.784205</v>
      </c>
      <c r="W61" s="65">
        <f t="shared" si="10"/>
        <v>9.0110163928652418E-4</v>
      </c>
      <c r="X61" s="87">
        <v>6732.9351209060251</v>
      </c>
      <c r="Y61" s="67">
        <f t="shared" si="11"/>
        <v>1.8976354657274539E-3</v>
      </c>
      <c r="AA61" s="229"/>
      <c r="AB61" s="229"/>
      <c r="AC61" s="240"/>
      <c r="AD61" s="229"/>
      <c r="AE61" s="229"/>
      <c r="AF61" s="229"/>
      <c r="AG61" s="229"/>
      <c r="AH61" s="229"/>
      <c r="AI61" s="229"/>
      <c r="AJ61" s="229"/>
      <c r="AK61" s="228"/>
      <c r="AL61" s="228"/>
      <c r="AM61" s="228"/>
      <c r="AN61" s="228"/>
      <c r="AO61" s="88"/>
      <c r="AP61" s="88"/>
      <c r="AQ61" s="88"/>
      <c r="AR61" s="88"/>
      <c r="AS61" s="88"/>
      <c r="AT61" s="88"/>
      <c r="AU61" s="55"/>
      <c r="AV61" s="9"/>
      <c r="AW61" s="9"/>
      <c r="AX61" s="9"/>
      <c r="AY61" s="9"/>
      <c r="AZ61" s="9"/>
      <c r="BA61" s="9"/>
      <c r="BB61" s="9"/>
      <c r="BC61" s="9"/>
    </row>
    <row r="62" spans="1:55" s="55" customFormat="1" ht="19.5" customHeight="1" x14ac:dyDescent="0.2">
      <c r="A62" s="54"/>
      <c r="B62" s="89">
        <v>52</v>
      </c>
      <c r="C62" s="208" t="s">
        <v>133</v>
      </c>
      <c r="D62" s="66">
        <v>351.46100000000013</v>
      </c>
      <c r="E62" s="58">
        <f>D62/$D$78</f>
        <v>0.10951004784390836</v>
      </c>
      <c r="F62" s="57"/>
      <c r="G62" s="58"/>
      <c r="H62" s="57"/>
      <c r="I62" s="58"/>
      <c r="J62" s="57"/>
      <c r="K62" s="58"/>
      <c r="L62" s="57">
        <f t="shared" si="4"/>
        <v>351.46100000000013</v>
      </c>
      <c r="M62" s="67">
        <f t="shared" si="9"/>
        <v>2.6639257904816901E-2</v>
      </c>
      <c r="N62" s="62">
        <v>2021.1685680000003</v>
      </c>
      <c r="O62" s="58">
        <f>N62/$N$85</f>
        <v>7.7294308516365873E-2</v>
      </c>
      <c r="P62" s="57"/>
      <c r="Q62" s="58"/>
      <c r="R62" s="57"/>
      <c r="S62" s="63"/>
      <c r="T62" s="57"/>
      <c r="U62" s="63"/>
      <c r="V62" s="86">
        <f>N62+P62+R62+T62</f>
        <v>2021.1685680000003</v>
      </c>
      <c r="W62" s="65">
        <f t="shared" si="10"/>
        <v>3.7333360457533271E-2</v>
      </c>
      <c r="X62" s="87">
        <v>108348.2042068024</v>
      </c>
      <c r="Y62" s="67">
        <f t="shared" si="11"/>
        <v>3.0537260683278535E-2</v>
      </c>
      <c r="Z62" s="54"/>
      <c r="AA62" s="229"/>
      <c r="AB62" s="229"/>
      <c r="AC62" s="240"/>
      <c r="AD62" s="229"/>
      <c r="AE62" s="229"/>
      <c r="AF62" s="229"/>
      <c r="AG62" s="229"/>
      <c r="AH62" s="229"/>
      <c r="AI62" s="229"/>
      <c r="AJ62" s="229"/>
      <c r="AK62" s="228"/>
      <c r="AL62" s="228"/>
      <c r="AM62" s="228"/>
      <c r="AN62" s="228"/>
      <c r="AO62" s="88"/>
      <c r="AP62" s="88"/>
      <c r="AQ62" s="88"/>
      <c r="AR62" s="88"/>
      <c r="AS62" s="88"/>
      <c r="AT62" s="88"/>
      <c r="AV62"/>
      <c r="AW62"/>
      <c r="AX62"/>
      <c r="AY62"/>
      <c r="AZ62"/>
      <c r="BA62"/>
      <c r="BB62"/>
      <c r="BC62"/>
    </row>
    <row r="63" spans="1:55" s="55" customFormat="1" ht="19.5" customHeight="1" x14ac:dyDescent="0.2">
      <c r="A63" s="54"/>
      <c r="B63" s="89">
        <v>53</v>
      </c>
      <c r="C63" s="208" t="s">
        <v>113</v>
      </c>
      <c r="D63" s="66"/>
      <c r="E63" s="58"/>
      <c r="F63" s="57"/>
      <c r="G63" s="58"/>
      <c r="H63" s="57">
        <v>20</v>
      </c>
      <c r="I63" s="58">
        <f>H63/$H$85</f>
        <v>6.9875098261856922E-2</v>
      </c>
      <c r="J63" s="57"/>
      <c r="K63" s="58"/>
      <c r="L63" s="57">
        <f t="shared" si="4"/>
        <v>20</v>
      </c>
      <c r="M63" s="67">
        <f t="shared" si="9"/>
        <v>1.515915444661962E-3</v>
      </c>
      <c r="N63" s="62"/>
      <c r="O63" s="58"/>
      <c r="P63" s="57"/>
      <c r="Q63" s="58"/>
      <c r="R63" s="57">
        <v>58.94689600000001</v>
      </c>
      <c r="S63" s="63">
        <f>R63/$R$85</f>
        <v>7.1823573231862781E-2</v>
      </c>
      <c r="T63" s="57"/>
      <c r="U63" s="63"/>
      <c r="V63" s="86">
        <f t="shared" si="8"/>
        <v>58.94689600000001</v>
      </c>
      <c r="W63" s="65">
        <f t="shared" si="10"/>
        <v>1.0888184939459866E-3</v>
      </c>
      <c r="X63" s="87">
        <v>14142.548581697527</v>
      </c>
      <c r="Y63" s="67">
        <f t="shared" si="11"/>
        <v>3.985988470477245E-3</v>
      </c>
      <c r="Z63" s="54"/>
      <c r="AA63" s="229"/>
      <c r="AB63" s="229"/>
      <c r="AC63" s="240"/>
      <c r="AD63" s="229"/>
      <c r="AE63" s="229"/>
      <c r="AF63" s="229"/>
      <c r="AG63" s="229"/>
      <c r="AH63" s="229"/>
      <c r="AI63" s="229"/>
      <c r="AJ63" s="229"/>
      <c r="AK63" s="228"/>
      <c r="AL63" s="228"/>
      <c r="AM63" s="228"/>
      <c r="AN63" s="228"/>
      <c r="AO63" s="88"/>
      <c r="AP63" s="88"/>
      <c r="AQ63" s="88"/>
      <c r="AR63" s="88"/>
      <c r="AS63" s="88"/>
      <c r="AT63" s="88"/>
      <c r="AV63"/>
      <c r="AW63"/>
      <c r="AX63"/>
      <c r="AY63"/>
      <c r="AZ63"/>
      <c r="BA63"/>
      <c r="BB63"/>
      <c r="BC63"/>
    </row>
    <row r="64" spans="1:55" s="55" customFormat="1" ht="19.5" customHeight="1" x14ac:dyDescent="0.2">
      <c r="A64" s="54"/>
      <c r="B64" s="89">
        <v>54</v>
      </c>
      <c r="C64" s="208" t="s">
        <v>114</v>
      </c>
      <c r="D64" s="66"/>
      <c r="E64" s="58"/>
      <c r="F64" s="66"/>
      <c r="G64" s="58"/>
      <c r="H64" s="57"/>
      <c r="I64" s="58"/>
      <c r="J64" s="57">
        <v>32.100000000000009</v>
      </c>
      <c r="K64" s="58">
        <f>J64/$J$85</f>
        <v>5.9633283174497016E-2</v>
      </c>
      <c r="L64" s="57">
        <f t="shared" si="4"/>
        <v>32.100000000000009</v>
      </c>
      <c r="M64" s="67">
        <f t="shared" si="9"/>
        <v>2.43304428868245E-3</v>
      </c>
      <c r="N64" s="62"/>
      <c r="O64" s="58"/>
      <c r="P64" s="57"/>
      <c r="Q64" s="58"/>
      <c r="R64" s="57"/>
      <c r="S64" s="63"/>
      <c r="T64" s="57">
        <v>180.88821800000002</v>
      </c>
      <c r="U64" s="63">
        <f>T64/$T$85</f>
        <v>9.3693255576084419E-2</v>
      </c>
      <c r="V64" s="86">
        <f>N64+P64+R64+T64</f>
        <v>180.88821800000002</v>
      </c>
      <c r="W64" s="207">
        <f t="shared" si="10"/>
        <v>3.3412181210582029E-3</v>
      </c>
      <c r="X64" s="87">
        <v>13737.804774176637</v>
      </c>
      <c r="Y64" s="67">
        <f t="shared" si="11"/>
        <v>3.8719139710363753E-3</v>
      </c>
      <c r="Z64" s="54"/>
      <c r="AA64" s="229"/>
      <c r="AB64" s="229"/>
      <c r="AC64" s="240"/>
      <c r="AD64" s="229"/>
      <c r="AE64" s="229"/>
      <c r="AF64" s="229"/>
      <c r="AG64" s="229"/>
      <c r="AH64" s="229"/>
      <c r="AI64" s="229"/>
      <c r="AJ64" s="229"/>
      <c r="AK64" s="228"/>
      <c r="AL64" s="228"/>
      <c r="AM64" s="228"/>
      <c r="AN64" s="228"/>
      <c r="AO64" s="88"/>
      <c r="AP64" s="88"/>
      <c r="AQ64" s="88"/>
      <c r="AR64" s="88"/>
      <c r="AS64" s="88"/>
      <c r="AT64" s="88"/>
      <c r="AV64"/>
      <c r="AW64"/>
      <c r="AX64"/>
      <c r="AY64"/>
      <c r="AZ64"/>
      <c r="BA64"/>
      <c r="BB64"/>
      <c r="BC64"/>
    </row>
    <row r="65" spans="1:55" s="55" customFormat="1" ht="19.5" customHeight="1" x14ac:dyDescent="0.2">
      <c r="A65" s="54"/>
      <c r="B65" s="89">
        <v>55</v>
      </c>
      <c r="C65" s="208" t="s">
        <v>115</v>
      </c>
      <c r="D65" s="66"/>
      <c r="E65" s="58"/>
      <c r="F65" s="66"/>
      <c r="G65" s="58"/>
      <c r="H65" s="57"/>
      <c r="I65" s="58"/>
      <c r="J65" s="57">
        <v>97.15</v>
      </c>
      <c r="K65" s="58">
        <f>J65/$J$85</f>
        <v>0.18047892400007426</v>
      </c>
      <c r="L65" s="57">
        <f t="shared" si="4"/>
        <v>97.15</v>
      </c>
      <c r="M65" s="67">
        <f t="shared" si="9"/>
        <v>7.3635592724454815E-3</v>
      </c>
      <c r="N65" s="62"/>
      <c r="O65" s="58"/>
      <c r="P65" s="57"/>
      <c r="Q65" s="58"/>
      <c r="R65" s="57"/>
      <c r="S65" s="63"/>
      <c r="T65" s="57">
        <v>531.54730399999994</v>
      </c>
      <c r="U65" s="63">
        <f>T65/$T$85</f>
        <v>0.27532139989598786</v>
      </c>
      <c r="V65" s="86">
        <f>N65+P65+R65+T65</f>
        <v>531.54730399999994</v>
      </c>
      <c r="W65" s="207">
        <f t="shared" si="10"/>
        <v>9.8183038340530996E-3</v>
      </c>
      <c r="X65" s="87">
        <v>38033.918168546537</v>
      </c>
      <c r="Y65" s="67">
        <f t="shared" si="11"/>
        <v>1.0719620896554463E-2</v>
      </c>
      <c r="Z65" s="54"/>
      <c r="AA65" s="229"/>
      <c r="AB65" s="229"/>
      <c r="AC65" s="240"/>
      <c r="AD65" s="229"/>
      <c r="AE65" s="229"/>
      <c r="AF65" s="229"/>
      <c r="AG65" s="229"/>
      <c r="AH65" s="229"/>
      <c r="AI65" s="229"/>
      <c r="AJ65" s="229"/>
      <c r="AK65" s="228"/>
      <c r="AL65" s="228"/>
      <c r="AM65" s="228"/>
      <c r="AN65" s="228"/>
      <c r="AO65" s="88"/>
      <c r="AP65" s="88"/>
      <c r="AQ65" s="88"/>
      <c r="AR65" s="88"/>
      <c r="AS65" s="88"/>
      <c r="AT65" s="88"/>
      <c r="AV65"/>
      <c r="AW65"/>
      <c r="AX65"/>
      <c r="AY65"/>
      <c r="AZ65"/>
      <c r="BA65"/>
      <c r="BB65"/>
      <c r="BC65"/>
    </row>
    <row r="66" spans="1:55" s="55" customFormat="1" ht="19.5" customHeight="1" x14ac:dyDescent="0.2">
      <c r="A66" s="54"/>
      <c r="B66" s="89">
        <v>56</v>
      </c>
      <c r="C66" s="208" t="s">
        <v>153</v>
      </c>
      <c r="D66" s="66">
        <v>20.827999999999999</v>
      </c>
      <c r="E66" s="58">
        <f>D66/$D$78</f>
        <v>6.4896966562233722E-3</v>
      </c>
      <c r="F66" s="66"/>
      <c r="G66" s="58"/>
      <c r="H66" s="57"/>
      <c r="I66" s="58"/>
      <c r="J66" s="57"/>
      <c r="K66" s="58"/>
      <c r="L66" s="57">
        <f t="shared" si="4"/>
        <v>20.827999999999999</v>
      </c>
      <c r="M66" s="67">
        <f t="shared" si="9"/>
        <v>1.5786743440709672E-3</v>
      </c>
      <c r="N66" s="62">
        <v>70.520415999999997</v>
      </c>
      <c r="O66" s="58">
        <f>N66/$N$85</f>
        <v>2.6968689684305752E-3</v>
      </c>
      <c r="P66" s="57"/>
      <c r="Q66" s="58"/>
      <c r="R66" s="57"/>
      <c r="S66" s="63"/>
      <c r="T66" s="57"/>
      <c r="U66" s="63"/>
      <c r="V66" s="86">
        <f t="shared" ref="V66:V68" si="12">N66+P66+R66+T66</f>
        <v>70.520415999999997</v>
      </c>
      <c r="W66" s="207">
        <f t="shared" si="10"/>
        <v>1.302595019448767E-3</v>
      </c>
      <c r="X66" s="87">
        <v>4761.6551673729346</v>
      </c>
      <c r="Y66" s="67">
        <f t="shared" si="11"/>
        <v>1.3420425949322607E-3</v>
      </c>
      <c r="Z66" s="54"/>
      <c r="AA66" s="229"/>
      <c r="AB66" s="229"/>
      <c r="AC66" s="240"/>
      <c r="AD66" s="229"/>
      <c r="AE66" s="229"/>
      <c r="AF66" s="229"/>
      <c r="AG66" s="229"/>
      <c r="AH66" s="229"/>
      <c r="AI66" s="229"/>
      <c r="AJ66" s="229"/>
      <c r="AK66" s="228"/>
      <c r="AL66" s="228"/>
      <c r="AM66" s="228"/>
      <c r="AN66" s="228"/>
      <c r="AO66" s="88"/>
      <c r="AP66" s="88"/>
      <c r="AQ66" s="88"/>
      <c r="AR66" s="88"/>
      <c r="AS66" s="88"/>
      <c r="AT66" s="88"/>
      <c r="AV66"/>
      <c r="AW66"/>
      <c r="AX66"/>
      <c r="AY66"/>
      <c r="AZ66"/>
      <c r="BA66"/>
      <c r="BB66"/>
      <c r="BC66"/>
    </row>
    <row r="67" spans="1:55" s="55" customFormat="1" ht="19.5" customHeight="1" x14ac:dyDescent="0.2">
      <c r="A67" s="54"/>
      <c r="B67" s="89">
        <v>57</v>
      </c>
      <c r="C67" s="208" t="s">
        <v>134</v>
      </c>
      <c r="D67" s="66"/>
      <c r="E67" s="58"/>
      <c r="F67" s="66">
        <v>12.8</v>
      </c>
      <c r="G67" s="58">
        <f>F67/$F$85</f>
        <v>1.6780265568677956E-3</v>
      </c>
      <c r="H67" s="57"/>
      <c r="I67" s="58"/>
      <c r="J67" s="57"/>
      <c r="K67" s="58"/>
      <c r="L67" s="57">
        <f t="shared" si="4"/>
        <v>12.8</v>
      </c>
      <c r="M67" s="67">
        <f t="shared" si="9"/>
        <v>9.7018588458365582E-4</v>
      </c>
      <c r="N67" s="62"/>
      <c r="O67" s="58"/>
      <c r="P67" s="57">
        <v>78.688674999999989</v>
      </c>
      <c r="Q67" s="58">
        <f>P67/$P$85</f>
        <v>3.1178590507955112E-3</v>
      </c>
      <c r="R67" s="57"/>
      <c r="S67" s="63"/>
      <c r="T67" s="57"/>
      <c r="U67" s="63"/>
      <c r="V67" s="86">
        <f t="shared" si="12"/>
        <v>78.688674999999989</v>
      </c>
      <c r="W67" s="207">
        <f t="shared" si="10"/>
        <v>1.4534723695053455E-3</v>
      </c>
      <c r="X67" s="87">
        <v>8952.7793106027129</v>
      </c>
      <c r="Y67" s="67">
        <f t="shared" si="11"/>
        <v>2.5232846049383193E-3</v>
      </c>
      <c r="Z67" s="54"/>
      <c r="AA67" s="229"/>
      <c r="AB67" s="229"/>
      <c r="AC67" s="240"/>
      <c r="AD67" s="229"/>
      <c r="AE67" s="229"/>
      <c r="AF67" s="229"/>
      <c r="AG67" s="229"/>
      <c r="AH67" s="229"/>
      <c r="AI67" s="229"/>
      <c r="AJ67" s="229"/>
      <c r="AK67" s="228"/>
      <c r="AL67" s="228"/>
      <c r="AM67" s="228"/>
      <c r="AN67" s="228"/>
      <c r="AO67" s="88"/>
      <c r="AP67" s="88"/>
      <c r="AQ67" s="88"/>
      <c r="AR67" s="88"/>
      <c r="AS67" s="88"/>
      <c r="AT67" s="88"/>
      <c r="AV67"/>
      <c r="AW67"/>
      <c r="AX67"/>
      <c r="AY67"/>
      <c r="AZ67"/>
      <c r="BA67"/>
      <c r="BB67"/>
      <c r="BC67"/>
    </row>
    <row r="68" spans="1:55" s="55" customFormat="1" ht="19.5" customHeight="1" x14ac:dyDescent="0.2">
      <c r="A68" s="54"/>
      <c r="B68" s="89">
        <v>58</v>
      </c>
      <c r="C68" s="208" t="s">
        <v>116</v>
      </c>
      <c r="D68" s="66"/>
      <c r="E68" s="58"/>
      <c r="F68" s="66">
        <v>235.63000000000011</v>
      </c>
      <c r="G68" s="58">
        <f>F68/$F$85</f>
        <v>3.0890109187090533E-2</v>
      </c>
      <c r="H68" s="57"/>
      <c r="I68" s="58"/>
      <c r="J68" s="57"/>
      <c r="K68" s="58"/>
      <c r="L68" s="57">
        <f t="shared" si="4"/>
        <v>235.63000000000011</v>
      </c>
      <c r="M68" s="67">
        <f t="shared" si="9"/>
        <v>1.7859757811284915E-2</v>
      </c>
      <c r="N68" s="62"/>
      <c r="O68" s="58"/>
      <c r="P68" s="57">
        <v>3.2563549999999992</v>
      </c>
      <c r="Q68" s="58">
        <f>P68/$P$85</f>
        <v>1.2902563055424706E-4</v>
      </c>
      <c r="R68" s="57"/>
      <c r="S68" s="63"/>
      <c r="T68" s="57"/>
      <c r="U68" s="63"/>
      <c r="V68" s="86">
        <f t="shared" si="12"/>
        <v>3.2563549999999992</v>
      </c>
      <c r="W68" s="207">
        <f t="shared" si="10"/>
        <v>6.0148706504469403E-5</v>
      </c>
      <c r="X68" s="87">
        <v>24867.823809220412</v>
      </c>
      <c r="Y68" s="67">
        <f t="shared" si="11"/>
        <v>7.0088399143059116E-3</v>
      </c>
      <c r="Z68" s="54"/>
      <c r="AA68" s="229"/>
      <c r="AB68" s="229"/>
      <c r="AC68" s="240"/>
      <c r="AD68" s="229"/>
      <c r="AE68" s="229"/>
      <c r="AF68" s="229"/>
      <c r="AG68" s="229"/>
      <c r="AH68" s="229"/>
      <c r="AI68" s="229"/>
      <c r="AJ68" s="229"/>
      <c r="AK68" s="228"/>
      <c r="AL68" s="228"/>
      <c r="AM68" s="228"/>
      <c r="AN68" s="228"/>
      <c r="AO68" s="88"/>
      <c r="AP68" s="88"/>
      <c r="AQ68" s="88"/>
      <c r="AR68" s="88"/>
      <c r="AS68" s="88"/>
      <c r="AT68" s="88"/>
      <c r="AV68"/>
      <c r="AW68"/>
      <c r="AX68"/>
      <c r="AY68"/>
      <c r="AZ68"/>
      <c r="BA68"/>
      <c r="BB68"/>
      <c r="BC68"/>
    </row>
    <row r="69" spans="1:55" s="55" customFormat="1" ht="19.5" customHeight="1" x14ac:dyDescent="0.2">
      <c r="A69" s="54"/>
      <c r="B69" s="89">
        <v>59</v>
      </c>
      <c r="C69" s="208" t="s">
        <v>177</v>
      </c>
      <c r="D69" s="66"/>
      <c r="E69" s="58"/>
      <c r="F69" s="66"/>
      <c r="G69" s="58"/>
      <c r="H69" s="57">
        <v>20</v>
      </c>
      <c r="I69" s="58">
        <f>H69/$H$85</f>
        <v>6.9875098261856922E-2</v>
      </c>
      <c r="J69" s="57"/>
      <c r="K69" s="58"/>
      <c r="L69" s="57">
        <f t="shared" ref="L69:L74" si="13">D69+F69+H69+J69</f>
        <v>20</v>
      </c>
      <c r="M69" s="67">
        <f t="shared" si="9"/>
        <v>1.515915444661962E-3</v>
      </c>
      <c r="N69" s="62"/>
      <c r="O69" s="58"/>
      <c r="P69" s="57"/>
      <c r="Q69" s="58"/>
      <c r="R69" s="57">
        <v>44.089772000000011</v>
      </c>
      <c r="S69" s="63">
        <f>R69/$R$85</f>
        <v>5.3720979099868692E-2</v>
      </c>
      <c r="T69" s="57"/>
      <c r="U69" s="63"/>
      <c r="V69" s="86">
        <f t="shared" ref="V69:V74" si="14">N69+P69+R69+T69</f>
        <v>44.089772000000011</v>
      </c>
      <c r="W69" s="207">
        <f t="shared" si="10"/>
        <v>8.1438994086239808E-4</v>
      </c>
      <c r="X69" s="87">
        <v>10846.551745017954</v>
      </c>
      <c r="Y69" s="67">
        <f t="shared" si="11"/>
        <v>3.0570324683931198E-3</v>
      </c>
      <c r="Z69" s="54"/>
      <c r="AA69" s="229"/>
      <c r="AB69" s="229"/>
      <c r="AC69" s="240"/>
      <c r="AD69" s="229"/>
      <c r="AE69" s="229"/>
      <c r="AF69" s="229"/>
      <c r="AG69" s="229"/>
      <c r="AH69" s="229"/>
      <c r="AI69" s="229"/>
      <c r="AJ69" s="229"/>
      <c r="AK69" s="228"/>
      <c r="AL69" s="228"/>
      <c r="AM69" s="228"/>
      <c r="AN69" s="228"/>
      <c r="AO69" s="88"/>
      <c r="AP69" s="88"/>
      <c r="AQ69" s="88"/>
      <c r="AR69" s="88"/>
      <c r="AS69" s="88"/>
      <c r="AT69" s="88"/>
      <c r="AV69"/>
      <c r="AW69"/>
      <c r="AX69"/>
      <c r="AY69"/>
      <c r="AZ69"/>
      <c r="BA69"/>
      <c r="BB69"/>
      <c r="BC69"/>
    </row>
    <row r="70" spans="1:55" s="55" customFormat="1" ht="19.5" customHeight="1" x14ac:dyDescent="0.2">
      <c r="A70" s="54"/>
      <c r="B70" s="89">
        <v>60</v>
      </c>
      <c r="C70" s="208" t="s">
        <v>117</v>
      </c>
      <c r="D70" s="66"/>
      <c r="E70" s="58"/>
      <c r="F70" s="66">
        <v>616</v>
      </c>
      <c r="G70" s="58">
        <f>F70/$F$85</f>
        <v>8.0755028049262656E-2</v>
      </c>
      <c r="H70" s="57"/>
      <c r="I70" s="58"/>
      <c r="J70" s="57"/>
      <c r="K70" s="58"/>
      <c r="L70" s="57">
        <f t="shared" si="13"/>
        <v>616</v>
      </c>
      <c r="M70" s="67">
        <f t="shared" si="9"/>
        <v>4.6690195695588431E-2</v>
      </c>
      <c r="N70" s="62"/>
      <c r="O70" s="58"/>
      <c r="P70" s="57">
        <v>52.655461999999993</v>
      </c>
      <c r="Q70" s="58">
        <f>P70/$P$85</f>
        <v>2.0863524359829304E-3</v>
      </c>
      <c r="R70" s="57"/>
      <c r="S70" s="63"/>
      <c r="T70" s="57"/>
      <c r="U70" s="63"/>
      <c r="V70" s="86">
        <f t="shared" si="14"/>
        <v>52.655461999999993</v>
      </c>
      <c r="W70" s="207">
        <f t="shared" si="10"/>
        <v>9.7260830888992202E-4</v>
      </c>
      <c r="X70" s="87">
        <v>60234.102303381318</v>
      </c>
      <c r="Y70" s="67">
        <f t="shared" si="11"/>
        <v>1.6976603327460978E-2</v>
      </c>
      <c r="Z70" s="54"/>
      <c r="AA70" s="229"/>
      <c r="AB70" s="229"/>
      <c r="AC70" s="240"/>
      <c r="AD70" s="229"/>
      <c r="AE70" s="229"/>
      <c r="AF70" s="229"/>
      <c r="AG70" s="229"/>
      <c r="AH70" s="229"/>
      <c r="AI70" s="229"/>
      <c r="AJ70" s="229"/>
      <c r="AK70" s="228"/>
      <c r="AL70" s="228"/>
      <c r="AM70" s="228"/>
      <c r="AN70" s="228"/>
      <c r="AO70" s="88"/>
      <c r="AP70" s="88"/>
      <c r="AQ70" s="88"/>
      <c r="AR70" s="88"/>
      <c r="AS70" s="88"/>
      <c r="AT70" s="88"/>
      <c r="AV70"/>
      <c r="AW70"/>
      <c r="AX70"/>
      <c r="AY70"/>
      <c r="AZ70"/>
      <c r="BA70"/>
      <c r="BB70"/>
      <c r="BC70"/>
    </row>
    <row r="71" spans="1:55" s="55" customFormat="1" ht="19.5" customHeight="1" x14ac:dyDescent="0.2">
      <c r="A71" s="54"/>
      <c r="B71" s="89">
        <v>61</v>
      </c>
      <c r="C71" s="208" t="s">
        <v>118</v>
      </c>
      <c r="D71" s="66"/>
      <c r="E71" s="58"/>
      <c r="F71" s="66">
        <v>38.940000000000019</v>
      </c>
      <c r="G71" s="58">
        <f>F71/$F$85</f>
        <v>5.1048714159712492E-3</v>
      </c>
      <c r="H71" s="57"/>
      <c r="I71" s="58"/>
      <c r="J71" s="57"/>
      <c r="K71" s="58"/>
      <c r="L71" s="57">
        <f t="shared" si="13"/>
        <v>38.940000000000019</v>
      </c>
      <c r="M71" s="67">
        <f t="shared" si="9"/>
        <v>2.9514873707568415E-3</v>
      </c>
      <c r="N71" s="62"/>
      <c r="O71" s="58"/>
      <c r="P71" s="57">
        <v>204.35885999999999</v>
      </c>
      <c r="Q71" s="58">
        <f>P71/$P$85</f>
        <v>8.0972531467997499E-3</v>
      </c>
      <c r="R71" s="57"/>
      <c r="S71" s="63"/>
      <c r="T71" s="57"/>
      <c r="U71" s="63"/>
      <c r="V71" s="86">
        <f t="shared" si="14"/>
        <v>204.35885999999999</v>
      </c>
      <c r="W71" s="207">
        <f t="shared" si="10"/>
        <v>3.7747484815777014E-3</v>
      </c>
      <c r="X71" s="87">
        <v>12035.716988480975</v>
      </c>
      <c r="Y71" s="67">
        <f t="shared" si="11"/>
        <v>3.3921912216089371E-3</v>
      </c>
      <c r="Z71" s="54"/>
      <c r="AA71" s="229"/>
      <c r="AB71" s="229"/>
      <c r="AC71" s="240"/>
      <c r="AD71" s="229"/>
      <c r="AE71" s="229"/>
      <c r="AF71" s="229"/>
      <c r="AG71" s="229"/>
      <c r="AH71" s="229"/>
      <c r="AI71" s="229"/>
      <c r="AJ71" s="229"/>
      <c r="AK71" s="228"/>
      <c r="AL71" s="228"/>
      <c r="AM71" s="228"/>
      <c r="AN71" s="228"/>
      <c r="AO71" s="88"/>
      <c r="AP71" s="88"/>
      <c r="AQ71" s="88"/>
      <c r="AR71" s="88"/>
      <c r="AS71" s="88"/>
      <c r="AT71" s="88"/>
      <c r="AV71"/>
      <c r="AW71"/>
      <c r="AX71"/>
      <c r="AY71"/>
      <c r="AZ71"/>
      <c r="BA71"/>
      <c r="BB71"/>
      <c r="BC71"/>
    </row>
    <row r="72" spans="1:55" s="55" customFormat="1" ht="19.5" customHeight="1" x14ac:dyDescent="0.2">
      <c r="A72" s="54"/>
      <c r="B72" s="89">
        <v>62</v>
      </c>
      <c r="C72" s="208" t="s">
        <v>119</v>
      </c>
      <c r="D72" s="66"/>
      <c r="E72" s="58"/>
      <c r="F72" s="66">
        <v>69.087999999999994</v>
      </c>
      <c r="G72" s="58">
        <f>F72/$F$85</f>
        <v>9.0571483406939254E-3</v>
      </c>
      <c r="H72" s="57"/>
      <c r="I72" s="58"/>
      <c r="J72" s="57"/>
      <c r="K72" s="58"/>
      <c r="L72" s="57">
        <f t="shared" si="13"/>
        <v>69.087999999999994</v>
      </c>
      <c r="M72" s="67">
        <f t="shared" si="9"/>
        <v>5.2365783120402812E-3</v>
      </c>
      <c r="N72" s="62"/>
      <c r="O72" s="58"/>
      <c r="P72" s="57">
        <v>10.034613</v>
      </c>
      <c r="Q72" s="58">
        <f>P72/$P$85</f>
        <v>3.9759862474848259E-4</v>
      </c>
      <c r="R72" s="57"/>
      <c r="S72" s="63"/>
      <c r="T72" s="57"/>
      <c r="U72" s="63"/>
      <c r="V72" s="86">
        <f t="shared" si="14"/>
        <v>10.034613</v>
      </c>
      <c r="W72" s="207">
        <f t="shared" si="10"/>
        <v>1.8535110337261553E-4</v>
      </c>
      <c r="X72" s="87">
        <v>23458.820231019377</v>
      </c>
      <c r="Y72" s="67">
        <f t="shared" si="11"/>
        <v>6.6117211075274246E-3</v>
      </c>
      <c r="Z72" s="54"/>
      <c r="AA72" s="229"/>
      <c r="AB72" s="229"/>
      <c r="AC72" s="240"/>
      <c r="AD72" s="229"/>
      <c r="AE72" s="229"/>
      <c r="AF72" s="229"/>
      <c r="AG72" s="229"/>
      <c r="AH72" s="229"/>
      <c r="AI72" s="229"/>
      <c r="AJ72" s="229"/>
      <c r="AK72" s="228"/>
      <c r="AL72" s="228"/>
      <c r="AM72" s="228"/>
      <c r="AN72" s="228"/>
      <c r="AO72" s="88"/>
      <c r="AP72" s="88"/>
      <c r="AQ72" s="88"/>
      <c r="AR72" s="88"/>
      <c r="AS72" s="88"/>
      <c r="AT72" s="88"/>
      <c r="AV72"/>
      <c r="AW72"/>
      <c r="AX72"/>
      <c r="AY72"/>
      <c r="AZ72"/>
      <c r="BA72"/>
      <c r="BB72"/>
      <c r="BC72"/>
    </row>
    <row r="73" spans="1:55" s="55" customFormat="1" ht="19.5" customHeight="1" x14ac:dyDescent="0.2">
      <c r="A73" s="54"/>
      <c r="B73" s="89">
        <v>63</v>
      </c>
      <c r="C73" s="208" t="s">
        <v>120</v>
      </c>
      <c r="D73" s="66">
        <v>59.199999999999939</v>
      </c>
      <c r="E73" s="58">
        <f>D73/$D$78</f>
        <v>1.8445844154427848E-2</v>
      </c>
      <c r="F73" s="66"/>
      <c r="G73" s="58"/>
      <c r="H73" s="57"/>
      <c r="I73" s="58"/>
      <c r="J73" s="57"/>
      <c r="K73" s="58"/>
      <c r="L73" s="57">
        <f t="shared" si="13"/>
        <v>59.199999999999939</v>
      </c>
      <c r="M73" s="67">
        <f t="shared" si="9"/>
        <v>4.4871097161994031E-3</v>
      </c>
      <c r="N73" s="62">
        <v>332.22419800000011</v>
      </c>
      <c r="O73" s="58">
        <f>N73/$N$85</f>
        <v>1.2705046013170648E-2</v>
      </c>
      <c r="P73" s="57"/>
      <c r="Q73" s="58"/>
      <c r="R73" s="57"/>
      <c r="S73" s="63"/>
      <c r="T73" s="57"/>
      <c r="U73" s="63"/>
      <c r="V73" s="86">
        <f t="shared" si="14"/>
        <v>332.22419800000011</v>
      </c>
      <c r="W73" s="207">
        <f t="shared" si="10"/>
        <v>6.1365716511819941E-3</v>
      </c>
      <c r="X73" s="87">
        <v>22480.624209338046</v>
      </c>
      <c r="Y73" s="67">
        <f t="shared" si="11"/>
        <v>6.3360227041056776E-3</v>
      </c>
      <c r="Z73" s="54"/>
      <c r="AA73" s="229"/>
      <c r="AB73" s="229"/>
      <c r="AC73" s="240"/>
      <c r="AD73" s="229"/>
      <c r="AE73" s="229"/>
      <c r="AF73" s="229"/>
      <c r="AG73" s="229"/>
      <c r="AH73" s="229"/>
      <c r="AI73" s="229"/>
      <c r="AJ73" s="229"/>
      <c r="AK73" s="228"/>
      <c r="AL73" s="228"/>
      <c r="AM73" s="228"/>
      <c r="AN73" s="228"/>
      <c r="AO73" s="88"/>
      <c r="AP73" s="88"/>
      <c r="AQ73" s="88"/>
      <c r="AR73" s="88"/>
      <c r="AS73" s="88"/>
      <c r="AT73" s="88"/>
      <c r="AV73"/>
      <c r="AW73"/>
      <c r="AX73"/>
      <c r="AY73"/>
      <c r="AZ73"/>
      <c r="BA73"/>
      <c r="BB73"/>
      <c r="BC73"/>
    </row>
    <row r="74" spans="1:55" s="55" customFormat="1" ht="19.5" customHeight="1" x14ac:dyDescent="0.2">
      <c r="A74" s="54"/>
      <c r="B74" s="89">
        <v>64</v>
      </c>
      <c r="C74" s="208" t="s">
        <v>154</v>
      </c>
      <c r="D74" s="66"/>
      <c r="E74" s="58"/>
      <c r="F74" s="66">
        <v>213.20499999999998</v>
      </c>
      <c r="G74" s="58">
        <f t="shared" ref="G74:G76" si="15">F74/$F$85</f>
        <v>2.7950285316952993E-2</v>
      </c>
      <c r="H74" s="57"/>
      <c r="I74" s="58"/>
      <c r="J74" s="57"/>
      <c r="K74" s="58"/>
      <c r="L74" s="57">
        <f t="shared" si="13"/>
        <v>213.20499999999998</v>
      </c>
      <c r="M74" s="67">
        <f t="shared" si="9"/>
        <v>1.6160037618957679E-2</v>
      </c>
      <c r="N74" s="62"/>
      <c r="O74" s="58"/>
      <c r="P74" s="57">
        <v>5.1771500000000001</v>
      </c>
      <c r="Q74" s="58">
        <f t="shared" ref="Q74" si="16">P74/$P$85</f>
        <v>2.0513274603780005E-4</v>
      </c>
      <c r="R74" s="57"/>
      <c r="S74" s="63"/>
      <c r="T74" s="57"/>
      <c r="U74" s="63"/>
      <c r="V74" s="86">
        <f t="shared" si="14"/>
        <v>5.1771500000000001</v>
      </c>
      <c r="W74" s="207">
        <f t="shared" si="10"/>
        <v>9.5628049116147916E-5</v>
      </c>
      <c r="X74" s="87">
        <v>1169.1853651042704</v>
      </c>
      <c r="Y74" s="67">
        <f t="shared" si="11"/>
        <v>3.295275500193451E-4</v>
      </c>
      <c r="Z74" s="54"/>
      <c r="AA74" s="229"/>
      <c r="AB74" s="229"/>
      <c r="AC74" s="240"/>
      <c r="AD74" s="229"/>
      <c r="AE74" s="229"/>
      <c r="AF74" s="229"/>
      <c r="AG74" s="229"/>
      <c r="AH74" s="229"/>
      <c r="AI74" s="229"/>
      <c r="AJ74" s="229"/>
      <c r="AK74" s="228"/>
      <c r="AL74" s="228"/>
      <c r="AM74" s="228"/>
      <c r="AN74" s="228"/>
      <c r="AO74" s="88"/>
      <c r="AP74" s="88"/>
      <c r="AQ74" s="88"/>
      <c r="AR74" s="88"/>
      <c r="AS74" s="88"/>
      <c r="AT74" s="88"/>
      <c r="AV74"/>
      <c r="AW74"/>
      <c r="AX74"/>
      <c r="AY74"/>
      <c r="AZ74"/>
      <c r="BA74"/>
      <c r="BB74"/>
      <c r="BC74"/>
    </row>
    <row r="75" spans="1:55" s="55" customFormat="1" ht="19.5" customHeight="1" x14ac:dyDescent="0.2">
      <c r="A75" s="54"/>
      <c r="B75" s="89">
        <v>65</v>
      </c>
      <c r="C75" s="208" t="s">
        <v>121</v>
      </c>
      <c r="D75" s="66"/>
      <c r="E75" s="58"/>
      <c r="F75" s="66"/>
      <c r="G75" s="58"/>
      <c r="H75" s="57">
        <v>20</v>
      </c>
      <c r="I75" s="58">
        <f t="shared" ref="I75" si="17">H75/$H$85</f>
        <v>6.9875098261856922E-2</v>
      </c>
      <c r="J75" s="57"/>
      <c r="K75" s="58"/>
      <c r="L75" s="57">
        <f t="shared" ref="L75:L76" si="18">D75+F75+H75+J75</f>
        <v>20</v>
      </c>
      <c r="M75" s="67">
        <f t="shared" ref="M75:M76" si="19">L75/$L$85</f>
        <v>1.515915444661962E-3</v>
      </c>
      <c r="N75" s="62"/>
      <c r="O75" s="58"/>
      <c r="P75" s="57"/>
      <c r="Q75" s="58"/>
      <c r="R75" s="57">
        <v>56.039311000000005</v>
      </c>
      <c r="S75" s="63">
        <f>R75/$R$85</f>
        <v>6.8280839714980626E-2</v>
      </c>
      <c r="T75" s="57"/>
      <c r="U75" s="63"/>
      <c r="V75" s="86">
        <f t="shared" ref="V75:V76" si="20">N75+P75+R75+T75</f>
        <v>56.039311000000005</v>
      </c>
      <c r="W75" s="207">
        <f t="shared" ref="W75:W76" si="21">V75/$V$85</f>
        <v>1.0351119795144218E-3</v>
      </c>
      <c r="X75" s="87">
        <v>13716.788530196689</v>
      </c>
      <c r="Y75" s="67">
        <f t="shared" ref="Y75:Y76" si="22">X75/$X$85</f>
        <v>3.8659906747002945E-3</v>
      </c>
      <c r="Z75" s="54"/>
      <c r="AA75" s="229"/>
      <c r="AB75" s="229"/>
      <c r="AC75" s="240"/>
      <c r="AD75" s="229"/>
      <c r="AE75" s="229"/>
      <c r="AF75" s="229"/>
      <c r="AG75" s="229"/>
      <c r="AH75" s="229"/>
      <c r="AI75" s="229"/>
      <c r="AJ75" s="229"/>
      <c r="AK75" s="228"/>
      <c r="AL75" s="228"/>
      <c r="AM75" s="228"/>
      <c r="AN75" s="228"/>
      <c r="AO75" s="88"/>
      <c r="AP75" s="88"/>
      <c r="AQ75" s="88"/>
      <c r="AR75" s="88"/>
      <c r="AS75" s="88"/>
      <c r="AT75" s="88"/>
      <c r="AV75"/>
      <c r="AW75"/>
      <c r="AX75"/>
      <c r="AY75"/>
      <c r="AZ75"/>
      <c r="BA75"/>
      <c r="BB75"/>
      <c r="BC75"/>
    </row>
    <row r="76" spans="1:55" s="55" customFormat="1" ht="19.5" customHeight="1" x14ac:dyDescent="0.2">
      <c r="A76" s="54"/>
      <c r="B76" s="89">
        <v>66</v>
      </c>
      <c r="C76" s="208" t="s">
        <v>122</v>
      </c>
      <c r="D76" s="66"/>
      <c r="E76" s="58"/>
      <c r="F76" s="66">
        <v>300</v>
      </c>
      <c r="G76" s="58">
        <f t="shared" si="15"/>
        <v>3.9328747426588956E-2</v>
      </c>
      <c r="H76" s="57"/>
      <c r="I76" s="58"/>
      <c r="J76" s="57"/>
      <c r="K76" s="58"/>
      <c r="L76" s="57">
        <f t="shared" si="18"/>
        <v>300</v>
      </c>
      <c r="M76" s="67">
        <f t="shared" si="19"/>
        <v>2.2738731669929433E-2</v>
      </c>
      <c r="N76" s="62"/>
      <c r="O76" s="58"/>
      <c r="P76" s="57">
        <v>1715.4355010000002</v>
      </c>
      <c r="Q76" s="58">
        <f>P76/$P$85</f>
        <v>6.7970214301470752E-2</v>
      </c>
      <c r="R76" s="57"/>
      <c r="S76" s="63"/>
      <c r="T76" s="57"/>
      <c r="U76" s="63"/>
      <c r="V76" s="86">
        <f t="shared" si="20"/>
        <v>1715.4355010000002</v>
      </c>
      <c r="W76" s="207">
        <f t="shared" si="21"/>
        <v>3.1686111150963724E-2</v>
      </c>
      <c r="X76" s="87">
        <v>72251.830765432576</v>
      </c>
      <c r="Y76" s="67">
        <f t="shared" si="22"/>
        <v>2.0363724595904437E-2</v>
      </c>
      <c r="Z76" s="54"/>
      <c r="AA76" s="229"/>
      <c r="AB76" s="229"/>
      <c r="AC76" s="240"/>
      <c r="AD76" s="229"/>
      <c r="AE76" s="229"/>
      <c r="AF76" s="229"/>
      <c r="AG76" s="229"/>
      <c r="AH76" s="229"/>
      <c r="AI76" s="229"/>
      <c r="AJ76" s="229"/>
      <c r="AK76" s="228"/>
      <c r="AL76" s="228"/>
      <c r="AM76" s="228"/>
      <c r="AN76" s="228"/>
      <c r="AO76" s="88"/>
      <c r="AP76" s="88"/>
      <c r="AQ76" s="88"/>
      <c r="AR76" s="88"/>
      <c r="AS76" s="88"/>
      <c r="AT76" s="88"/>
      <c r="AV76"/>
      <c r="AW76"/>
      <c r="AX76"/>
      <c r="AY76"/>
      <c r="AZ76"/>
      <c r="BA76"/>
      <c r="BB76"/>
      <c r="BC76"/>
    </row>
    <row r="77" spans="1:55" s="55" customFormat="1" ht="19.5" customHeight="1" thickBot="1" x14ac:dyDescent="0.25">
      <c r="A77" s="54"/>
      <c r="B77" s="89">
        <v>67</v>
      </c>
      <c r="C77" s="210" t="s">
        <v>123</v>
      </c>
      <c r="D77" s="66"/>
      <c r="E77" s="58"/>
      <c r="F77" s="66">
        <v>202.63999999999993</v>
      </c>
      <c r="G77" s="58">
        <f>F77/$F$85</f>
        <v>2.6565257928413279E-2</v>
      </c>
      <c r="H77" s="57"/>
      <c r="I77" s="58"/>
      <c r="J77" s="57"/>
      <c r="K77" s="58"/>
      <c r="L77" s="57">
        <f t="shared" si="4"/>
        <v>202.63999999999993</v>
      </c>
      <c r="M77" s="67">
        <f>L77/$L$85</f>
        <v>1.5359255285314994E-2</v>
      </c>
      <c r="N77" s="62"/>
      <c r="O77" s="58"/>
      <c r="P77" s="57">
        <v>306.47829899999999</v>
      </c>
      <c r="Q77" s="58">
        <f>P77/$P$85</f>
        <v>1.2143502713822071E-2</v>
      </c>
      <c r="R77" s="57"/>
      <c r="S77" s="63"/>
      <c r="T77" s="57"/>
      <c r="U77" s="63"/>
      <c r="V77" s="86">
        <f>N77+P77+R77+T77</f>
        <v>306.47829899999999</v>
      </c>
      <c r="W77" s="207">
        <f>V77/$V$85</f>
        <v>5.6610146180438017E-3</v>
      </c>
      <c r="X77" s="272">
        <v>54754.603678181149</v>
      </c>
      <c r="Y77" s="67">
        <f>X77/$X$85</f>
        <v>1.5432241063624784E-2</v>
      </c>
      <c r="Z77" s="54"/>
      <c r="AA77" s="229"/>
      <c r="AB77" s="240"/>
      <c r="AC77" s="229"/>
      <c r="AD77" s="229"/>
      <c r="AE77" s="229"/>
      <c r="AF77" s="228"/>
      <c r="AG77" s="228"/>
      <c r="AH77" s="228"/>
      <c r="AI77" s="228"/>
      <c r="AJ77" s="228"/>
      <c r="AK77" s="228"/>
      <c r="AL77" s="228"/>
      <c r="AM77" s="228"/>
      <c r="AN77" s="228"/>
      <c r="AO77" s="88"/>
      <c r="AP77" s="88"/>
      <c r="AQ77" s="88"/>
      <c r="AR77" s="88"/>
      <c r="AS77" s="88"/>
      <c r="AT77" s="88"/>
      <c r="AV77"/>
      <c r="AW77"/>
      <c r="AX77"/>
      <c r="AY77"/>
      <c r="AZ77"/>
      <c r="BA77"/>
      <c r="BB77"/>
      <c r="BC77"/>
    </row>
    <row r="78" spans="1:55" s="55" customFormat="1" ht="19.5" customHeight="1" thickTop="1" thickBot="1" x14ac:dyDescent="0.25">
      <c r="A78" s="54"/>
      <c r="B78" s="90"/>
      <c r="C78" s="91" t="s">
        <v>2</v>
      </c>
      <c r="D78" s="92">
        <f>SUM(D16:D77)</f>
        <v>3209.3949999999986</v>
      </c>
      <c r="E78" s="93"/>
      <c r="F78" s="92">
        <f>SUM(F16:F77)</f>
        <v>7508.2600000000011</v>
      </c>
      <c r="G78" s="93"/>
      <c r="H78" s="92">
        <f>SUM(H16:H77)</f>
        <v>286.22500000000002</v>
      </c>
      <c r="I78" s="93"/>
      <c r="J78" s="92">
        <f>SUM(J16:J77)</f>
        <v>538.29000000000019</v>
      </c>
      <c r="K78" s="94"/>
      <c r="L78" s="92">
        <f>SUM(L16:L77)</f>
        <v>11542.169999999995</v>
      </c>
      <c r="M78" s="76">
        <f>SUM(M16:M77)</f>
        <v>0.87484768839569793</v>
      </c>
      <c r="N78" s="92">
        <f>SUM(N16:N77)</f>
        <v>16462.591288939999</v>
      </c>
      <c r="O78" s="93"/>
      <c r="P78" s="92">
        <f>SUM(P16:P77)</f>
        <v>25095.020570999997</v>
      </c>
      <c r="Q78" s="93"/>
      <c r="R78" s="92">
        <f>SUM(R16:R77)</f>
        <v>820.71795299999997</v>
      </c>
      <c r="S78" s="94"/>
      <c r="T78" s="92">
        <f>SUM(T16:T77)</f>
        <v>1930.6428930000002</v>
      </c>
      <c r="U78" s="94"/>
      <c r="V78" s="92">
        <f>SUM(V16:V77)</f>
        <v>44308.972705940003</v>
      </c>
      <c r="W78" s="76">
        <f>SUM(W16:W77)</f>
        <v>0.81843883569332299</v>
      </c>
      <c r="X78" s="92">
        <f>SUM(X16:X77)</f>
        <v>2894807.434112804</v>
      </c>
      <c r="Y78" s="76">
        <f>SUM(Y16:Y40)+SUM(Y41:Y77)</f>
        <v>0.81588328934985133</v>
      </c>
      <c r="Z78" s="54"/>
      <c r="AA78" s="229"/>
      <c r="AB78" s="240"/>
      <c r="AC78" s="229"/>
      <c r="AD78" s="229"/>
      <c r="AE78" s="229"/>
      <c r="AF78" s="228"/>
      <c r="AG78" s="228"/>
      <c r="AH78" s="228"/>
      <c r="AI78" s="228"/>
      <c r="AJ78" s="228"/>
      <c r="AK78" s="228"/>
      <c r="AL78" s="228"/>
      <c r="AM78" s="228"/>
      <c r="AN78" s="228"/>
      <c r="AO78" s="88"/>
      <c r="AP78" s="88"/>
      <c r="AQ78" s="88"/>
      <c r="AR78" s="88"/>
      <c r="AS78" s="88"/>
      <c r="AT78" s="88"/>
      <c r="AV78"/>
      <c r="AW78"/>
      <c r="AX78"/>
      <c r="AY78"/>
      <c r="AZ78"/>
      <c r="BA78"/>
      <c r="BB78"/>
      <c r="BC78"/>
    </row>
    <row r="79" spans="1:55" s="55" customFormat="1" ht="19.5" customHeight="1" x14ac:dyDescent="0.2">
      <c r="A79" s="54"/>
      <c r="B79" s="82"/>
      <c r="C79" s="95"/>
      <c r="D79" s="96"/>
      <c r="E79" s="97"/>
      <c r="F79" s="96"/>
      <c r="G79" s="97"/>
      <c r="H79" s="96"/>
      <c r="I79" s="97"/>
      <c r="J79" s="97"/>
      <c r="K79" s="97"/>
      <c r="L79" s="98"/>
      <c r="M79" s="99"/>
      <c r="N79" s="96"/>
      <c r="O79" s="97"/>
      <c r="P79" s="96"/>
      <c r="Q79" s="97"/>
      <c r="R79" s="96"/>
      <c r="S79" s="97"/>
      <c r="T79" s="97"/>
      <c r="U79" s="97"/>
      <c r="V79" s="98"/>
      <c r="W79" s="99"/>
      <c r="X79" s="98"/>
      <c r="Y79" s="100"/>
      <c r="Z79" s="54"/>
      <c r="AA79" s="229"/>
      <c r="AB79" s="229"/>
      <c r="AC79" s="229"/>
      <c r="AD79" s="229"/>
      <c r="AE79" s="229"/>
      <c r="AF79" s="241"/>
      <c r="AG79" s="241"/>
      <c r="AH79" s="241"/>
      <c r="AI79" s="241"/>
      <c r="AJ79" s="241"/>
      <c r="AK79" s="241"/>
      <c r="AL79" s="241"/>
      <c r="AM79" s="241"/>
      <c r="AN79" s="241"/>
      <c r="AO79" s="213"/>
      <c r="AP79" s="212"/>
      <c r="AQ79" s="88"/>
      <c r="AR79" s="88"/>
      <c r="AS79" s="88"/>
      <c r="AT79" s="212"/>
      <c r="AV79"/>
      <c r="AW79"/>
      <c r="AX79"/>
      <c r="AY79"/>
      <c r="AZ79"/>
      <c r="BA79"/>
      <c r="BB79"/>
      <c r="BC79"/>
    </row>
    <row r="80" spans="1:55" s="55" customFormat="1" ht="19.5" customHeight="1" x14ac:dyDescent="0.2">
      <c r="A80" s="54"/>
      <c r="B80" s="30"/>
      <c r="C80" s="102"/>
      <c r="D80" s="278"/>
      <c r="E80" s="54"/>
      <c r="F80" s="278"/>
      <c r="G80" s="54"/>
      <c r="H80" s="278"/>
      <c r="I80" s="54"/>
      <c r="J80" s="278"/>
      <c r="K80" s="54"/>
      <c r="L80" s="278"/>
      <c r="M80" s="54"/>
      <c r="N80" s="278"/>
      <c r="O80" s="54"/>
      <c r="P80" s="278"/>
      <c r="Q80" s="54"/>
      <c r="R80" s="278"/>
      <c r="S80" s="54"/>
      <c r="T80" s="278"/>
      <c r="U80" s="54"/>
      <c r="V80" s="278"/>
      <c r="W80" s="54"/>
      <c r="X80" s="84"/>
      <c r="Y80" s="54"/>
      <c r="Z80" s="54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104"/>
      <c r="AV80"/>
      <c r="AW80"/>
      <c r="AX80"/>
      <c r="AY80"/>
      <c r="AZ80"/>
      <c r="BA80"/>
      <c r="BB80"/>
      <c r="BC80"/>
    </row>
    <row r="81" spans="1:55" s="55" customFormat="1" ht="19.5" customHeight="1" x14ac:dyDescent="0.2">
      <c r="A81" s="54"/>
      <c r="B81" s="103"/>
      <c r="C81" s="95"/>
      <c r="D81" s="83"/>
      <c r="E81" s="97"/>
      <c r="F81" s="83"/>
      <c r="G81" s="97"/>
      <c r="H81" s="97"/>
      <c r="I81" s="97"/>
      <c r="J81" s="97"/>
      <c r="K81" s="97"/>
      <c r="L81" s="98"/>
      <c r="M81" s="97"/>
      <c r="N81" s="85"/>
      <c r="O81" s="85"/>
      <c r="P81" s="85"/>
      <c r="Q81" s="97"/>
      <c r="R81" s="97"/>
      <c r="S81" s="97"/>
      <c r="T81" s="97"/>
      <c r="U81" s="97"/>
      <c r="V81" s="98"/>
      <c r="W81" s="97"/>
      <c r="X81" s="98"/>
      <c r="Y81" s="100"/>
      <c r="Z81" s="54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104"/>
      <c r="AV81"/>
      <c r="AW81"/>
      <c r="AX81"/>
      <c r="AY81"/>
      <c r="AZ81"/>
      <c r="BA81"/>
      <c r="BB81"/>
      <c r="BC81"/>
    </row>
    <row r="82" spans="1:55" s="54" customFormat="1" ht="19.5" customHeight="1" thickBot="1" x14ac:dyDescent="0.25">
      <c r="B82" s="70" t="s">
        <v>169</v>
      </c>
      <c r="C82" s="95"/>
      <c r="D82" s="96"/>
      <c r="E82" s="97"/>
      <c r="F82" s="96"/>
      <c r="G82" s="97"/>
      <c r="H82" s="97"/>
      <c r="I82" s="97"/>
      <c r="J82" s="97"/>
      <c r="K82" s="97"/>
      <c r="L82" s="98"/>
      <c r="M82" s="97"/>
      <c r="N82" s="96"/>
      <c r="O82" s="97"/>
      <c r="P82" s="96"/>
      <c r="Q82" s="97"/>
      <c r="R82" s="97"/>
      <c r="S82" s="97"/>
      <c r="T82" s="97"/>
      <c r="U82" s="97"/>
      <c r="V82" s="98"/>
      <c r="W82" s="97"/>
      <c r="X82" s="98"/>
      <c r="Y82" s="100"/>
      <c r="AA82" s="229"/>
      <c r="AB82" s="229"/>
      <c r="AC82" s="229"/>
      <c r="AD82" s="229"/>
      <c r="AE82" s="229"/>
      <c r="AF82" s="229"/>
      <c r="AG82" s="229"/>
      <c r="AH82" s="229"/>
      <c r="AI82" s="229"/>
      <c r="AJ82" s="229"/>
      <c r="AK82" s="229"/>
      <c r="AL82" s="229"/>
      <c r="AM82" s="229"/>
      <c r="AN82" s="229"/>
      <c r="AO82" s="104"/>
      <c r="AP82" s="55"/>
      <c r="AQ82" s="55"/>
      <c r="AR82" s="55"/>
      <c r="AS82" s="55"/>
      <c r="AT82" s="55"/>
      <c r="AU82" s="55"/>
      <c r="AV82" s="9"/>
      <c r="AW82" s="9"/>
      <c r="AX82" s="9"/>
      <c r="AY82" s="9"/>
      <c r="AZ82" s="9"/>
      <c r="BA82" s="9"/>
      <c r="BB82" s="9"/>
      <c r="BC82" s="9"/>
    </row>
    <row r="83" spans="1:55" s="55" customFormat="1" ht="19.5" customHeight="1" x14ac:dyDescent="0.2">
      <c r="A83" s="54"/>
      <c r="B83" s="342"/>
      <c r="C83" s="344" t="s">
        <v>8</v>
      </c>
      <c r="D83" s="331" t="s">
        <v>191</v>
      </c>
      <c r="E83" s="332"/>
      <c r="F83" s="332"/>
      <c r="G83" s="332"/>
      <c r="H83" s="332"/>
      <c r="I83" s="332"/>
      <c r="J83" s="332"/>
      <c r="K83" s="332"/>
      <c r="L83" s="332"/>
      <c r="M83" s="332"/>
      <c r="N83" s="338" t="s">
        <v>192</v>
      </c>
      <c r="O83" s="332"/>
      <c r="P83" s="332"/>
      <c r="Q83" s="332"/>
      <c r="R83" s="332"/>
      <c r="S83" s="332"/>
      <c r="T83" s="332"/>
      <c r="U83" s="332"/>
      <c r="V83" s="332"/>
      <c r="W83" s="332"/>
      <c r="X83" s="338" t="s">
        <v>193</v>
      </c>
      <c r="Y83" s="339"/>
      <c r="Z83" s="54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104"/>
      <c r="AV83"/>
      <c r="AW83"/>
      <c r="AX83"/>
      <c r="AY83"/>
      <c r="AZ83"/>
      <c r="BA83"/>
      <c r="BB83"/>
      <c r="BC83"/>
    </row>
    <row r="84" spans="1:55" s="55" customFormat="1" ht="19.5" customHeight="1" thickBot="1" x14ac:dyDescent="0.25">
      <c r="A84" s="54"/>
      <c r="B84" s="343"/>
      <c r="C84" s="345"/>
      <c r="D84" s="301" t="s">
        <v>0</v>
      </c>
      <c r="E84" s="302" t="s">
        <v>6</v>
      </c>
      <c r="F84" s="303" t="s">
        <v>1</v>
      </c>
      <c r="G84" s="302" t="s">
        <v>6</v>
      </c>
      <c r="H84" s="303" t="s">
        <v>59</v>
      </c>
      <c r="I84" s="304" t="s">
        <v>6</v>
      </c>
      <c r="J84" s="305" t="s">
        <v>69</v>
      </c>
      <c r="K84" s="304" t="s">
        <v>6</v>
      </c>
      <c r="L84" s="303" t="s">
        <v>2</v>
      </c>
      <c r="M84" s="306" t="s">
        <v>6</v>
      </c>
      <c r="N84" s="307" t="s">
        <v>0</v>
      </c>
      <c r="O84" s="302" t="s">
        <v>6</v>
      </c>
      <c r="P84" s="308" t="s">
        <v>1</v>
      </c>
      <c r="Q84" s="302" t="s">
        <v>6</v>
      </c>
      <c r="R84" s="303" t="s">
        <v>59</v>
      </c>
      <c r="S84" s="304" t="s">
        <v>6</v>
      </c>
      <c r="T84" s="303" t="s">
        <v>70</v>
      </c>
      <c r="U84" s="304" t="s">
        <v>6</v>
      </c>
      <c r="V84" s="303" t="s">
        <v>2</v>
      </c>
      <c r="W84" s="309" t="s">
        <v>6</v>
      </c>
      <c r="X84" s="300" t="s">
        <v>29</v>
      </c>
      <c r="Y84" s="310" t="s">
        <v>6</v>
      </c>
      <c r="Z84" s="54"/>
      <c r="AA84" s="229"/>
      <c r="AB84" s="229"/>
      <c r="AC84" s="229"/>
      <c r="AD84" s="229"/>
      <c r="AE84" s="229"/>
      <c r="AF84" s="229"/>
      <c r="AG84" s="229"/>
      <c r="AH84" s="229"/>
      <c r="AI84" s="229"/>
      <c r="AJ84" s="229"/>
      <c r="AK84" s="229"/>
      <c r="AL84" s="229"/>
      <c r="AM84" s="229"/>
      <c r="AN84" s="229"/>
      <c r="AO84" s="104"/>
      <c r="AV84"/>
      <c r="AW84"/>
      <c r="AX84"/>
      <c r="AY84"/>
      <c r="AZ84"/>
      <c r="BA84"/>
      <c r="BB84"/>
      <c r="BC84"/>
    </row>
    <row r="85" spans="1:55" s="55" customFormat="1" ht="26.25" customHeight="1" x14ac:dyDescent="0.2">
      <c r="A85" s="54"/>
      <c r="B85" s="336" t="s">
        <v>10</v>
      </c>
      <c r="C85" s="337"/>
      <c r="D85" s="105">
        <f>D11+D78</f>
        <v>4740.8249999999989</v>
      </c>
      <c r="E85" s="106">
        <f>D85/L85</f>
        <v>0.35933449189697725</v>
      </c>
      <c r="F85" s="105">
        <f>F11+F78</f>
        <v>7628.0080000000007</v>
      </c>
      <c r="G85" s="106">
        <f>F85/L85</f>
        <v>0.57817075696025022</v>
      </c>
      <c r="H85" s="105">
        <f>H11+H78</f>
        <v>286.22500000000002</v>
      </c>
      <c r="I85" s="106">
        <f>H85/L85</f>
        <v>2.1694644907418507E-2</v>
      </c>
      <c r="J85" s="105">
        <f>J11+J78</f>
        <v>538.29000000000019</v>
      </c>
      <c r="K85" s="106">
        <f>J85/L85</f>
        <v>4.0800106235354391E-2</v>
      </c>
      <c r="L85" s="105">
        <f>L11+L78</f>
        <v>13193.347999999994</v>
      </c>
      <c r="M85" s="106">
        <f>E85+G85+I85+K85</f>
        <v>1.0000000000000004</v>
      </c>
      <c r="N85" s="105">
        <f>N11+N78</f>
        <v>26148.996048939996</v>
      </c>
      <c r="O85" s="106">
        <f>N85/V85</f>
        <v>0.48300270969664622</v>
      </c>
      <c r="P85" s="105">
        <f>P11+P78</f>
        <v>25238.047556999998</v>
      </c>
      <c r="Q85" s="106">
        <f>P85/V85</f>
        <v>0.46617641972445706</v>
      </c>
      <c r="R85" s="105">
        <f>R11+R78</f>
        <v>820.71795299999997</v>
      </c>
      <c r="S85" s="106">
        <f>R85/V85</f>
        <v>1.5159625801838536E-2</v>
      </c>
      <c r="T85" s="105">
        <f>T11+T78</f>
        <v>1930.6428930000002</v>
      </c>
      <c r="U85" s="106">
        <f>T85/V85</f>
        <v>3.5661244777058024E-2</v>
      </c>
      <c r="V85" s="105">
        <f>V11+V78</f>
        <v>54138.404451940005</v>
      </c>
      <c r="W85" s="106">
        <f>O85+Q85+S85+U85</f>
        <v>0.99999999999999978</v>
      </c>
      <c r="X85" s="105">
        <f>X11+X78</f>
        <v>3548065.601906829</v>
      </c>
      <c r="Y85" s="107">
        <v>1</v>
      </c>
      <c r="Z85" s="54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104"/>
      <c r="AV85"/>
      <c r="AW85"/>
      <c r="AX85"/>
      <c r="AY85"/>
      <c r="AZ85"/>
      <c r="BA85"/>
      <c r="BB85"/>
      <c r="BC85"/>
    </row>
    <row r="86" spans="1:55" s="55" customFormat="1" ht="11.25" customHeight="1" thickBot="1" x14ac:dyDescent="0.25">
      <c r="A86" s="54"/>
      <c r="B86" s="329"/>
      <c r="C86" s="330"/>
      <c r="D86" s="108"/>
      <c r="E86" s="109"/>
      <c r="F86" s="108"/>
      <c r="G86" s="109"/>
      <c r="H86" s="110"/>
      <c r="I86" s="109"/>
      <c r="J86" s="111"/>
      <c r="K86" s="109"/>
      <c r="L86" s="112"/>
      <c r="M86" s="109"/>
      <c r="N86" s="108"/>
      <c r="O86" s="109"/>
      <c r="P86" s="113"/>
      <c r="Q86" s="109"/>
      <c r="R86" s="114"/>
      <c r="S86" s="109"/>
      <c r="T86" s="110"/>
      <c r="U86" s="109"/>
      <c r="V86" s="112"/>
      <c r="W86" s="109"/>
      <c r="X86" s="115"/>
      <c r="Y86" s="116"/>
      <c r="Z86" s="54"/>
      <c r="AA86" s="229"/>
      <c r="AB86" s="229"/>
      <c r="AC86" s="229"/>
      <c r="AD86" s="229"/>
      <c r="AE86" s="229"/>
      <c r="AF86" s="229"/>
      <c r="AG86" s="229"/>
      <c r="AH86" s="229"/>
      <c r="AI86" s="229"/>
      <c r="AJ86" s="229"/>
      <c r="AK86" s="229"/>
      <c r="AL86" s="229"/>
      <c r="AM86" s="229"/>
      <c r="AN86" s="229"/>
      <c r="AO86" s="104"/>
      <c r="AV86"/>
      <c r="AW86"/>
      <c r="AX86"/>
      <c r="AY86"/>
      <c r="AZ86"/>
      <c r="BA86"/>
      <c r="BB86"/>
      <c r="BC86"/>
    </row>
    <row r="87" spans="1:55" s="55" customFormat="1" ht="19.5" customHeight="1" x14ac:dyDescent="0.2">
      <c r="A87" s="54"/>
      <c r="B87" s="101" t="s">
        <v>124</v>
      </c>
      <c r="C87" s="315" t="s">
        <v>197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104"/>
      <c r="AV87"/>
      <c r="AW87"/>
      <c r="AX87"/>
      <c r="AY87"/>
      <c r="AZ87"/>
      <c r="BA87"/>
      <c r="BB87"/>
      <c r="BC87"/>
    </row>
    <row r="88" spans="1:55" s="55" customFormat="1" ht="19.5" customHeight="1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8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229"/>
      <c r="AB88" s="229"/>
      <c r="AC88" s="229"/>
      <c r="AD88" s="229"/>
      <c r="AE88" s="229"/>
      <c r="AF88" s="229"/>
      <c r="AG88" s="229"/>
      <c r="AH88" s="229"/>
      <c r="AI88" s="229"/>
      <c r="AJ88" s="229"/>
      <c r="AK88" s="229"/>
      <c r="AL88" s="229"/>
      <c r="AM88" s="229"/>
      <c r="AN88" s="229"/>
      <c r="AO88" s="104"/>
      <c r="AV88"/>
      <c r="AW88"/>
      <c r="AX88"/>
      <c r="AY88"/>
      <c r="AZ88"/>
      <c r="BA88"/>
      <c r="BB88"/>
      <c r="BC88"/>
    </row>
    <row r="89" spans="1:55" s="55" customFormat="1" ht="19.5" customHeight="1" x14ac:dyDescent="0.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104"/>
      <c r="AV89"/>
      <c r="AW89"/>
      <c r="AX89"/>
      <c r="AY89"/>
      <c r="AZ89"/>
      <c r="BA89"/>
      <c r="BB89"/>
      <c r="BC89"/>
    </row>
    <row r="90" spans="1:55" s="55" customFormat="1" ht="19.5" customHeight="1" x14ac:dyDescent="0.2">
      <c r="A90" s="54"/>
      <c r="B90" s="103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104"/>
      <c r="AV90"/>
      <c r="AW90"/>
      <c r="AX90"/>
      <c r="AY90"/>
      <c r="AZ90"/>
      <c r="BA90"/>
      <c r="BB90"/>
      <c r="BC90"/>
    </row>
    <row r="91" spans="1:55" s="55" customFormat="1" ht="19.5" customHeight="1" x14ac:dyDescent="0.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84"/>
      <c r="M91" s="54"/>
      <c r="N91" s="54"/>
      <c r="O91" s="54"/>
      <c r="P91" s="54"/>
      <c r="Q91" s="54"/>
      <c r="R91" s="54"/>
      <c r="S91" s="54"/>
      <c r="T91" s="54"/>
      <c r="U91" s="54"/>
      <c r="V91" s="84"/>
      <c r="W91" s="54"/>
      <c r="X91" s="54"/>
      <c r="Y91" s="54"/>
      <c r="Z91" s="54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104"/>
      <c r="AV91"/>
      <c r="AW91"/>
      <c r="AX91"/>
      <c r="AY91"/>
      <c r="AZ91"/>
      <c r="BA91"/>
      <c r="BB91"/>
      <c r="BC91"/>
    </row>
    <row r="92" spans="1:55" s="55" customFormat="1" ht="19.5" customHeight="1" x14ac:dyDescent="0.2">
      <c r="A92" s="54"/>
      <c r="B92" s="117"/>
      <c r="C92" s="118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229"/>
      <c r="AB92" s="229"/>
      <c r="AC92" s="229" t="s">
        <v>135</v>
      </c>
      <c r="AD92" s="229"/>
      <c r="AE92" s="229"/>
      <c r="AF92" s="230" t="s">
        <v>0</v>
      </c>
      <c r="AG92" s="230" t="s">
        <v>1</v>
      </c>
      <c r="AH92" s="230" t="s">
        <v>59</v>
      </c>
      <c r="AI92" s="230" t="s">
        <v>69</v>
      </c>
      <c r="AJ92" s="229"/>
      <c r="AK92" s="229"/>
      <c r="AL92" s="229"/>
      <c r="AM92" s="229"/>
      <c r="AN92" s="229"/>
      <c r="AO92" s="104"/>
      <c r="AV92"/>
      <c r="AW92"/>
      <c r="AX92"/>
      <c r="AY92"/>
      <c r="AZ92"/>
      <c r="BA92"/>
      <c r="BB92"/>
      <c r="BC92"/>
    </row>
    <row r="93" spans="1:55" s="55" customFormat="1" ht="19.5" customHeight="1" x14ac:dyDescent="0.2">
      <c r="A93" s="54"/>
      <c r="B93" s="117"/>
      <c r="C93" s="118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31"/>
      <c r="AL93" s="229"/>
      <c r="AM93" s="229"/>
      <c r="AN93" s="229"/>
      <c r="AO93" s="104"/>
      <c r="AV93"/>
      <c r="AW93"/>
      <c r="AX93"/>
      <c r="AY93"/>
      <c r="AZ93"/>
      <c r="BA93"/>
      <c r="BB93"/>
      <c r="BC93"/>
    </row>
    <row r="94" spans="1:55" s="55" customFormat="1" ht="19.5" customHeight="1" x14ac:dyDescent="0.2">
      <c r="A94" s="54"/>
      <c r="B94" s="117"/>
      <c r="C94" s="118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229"/>
      <c r="AB94" s="229" t="s">
        <v>7</v>
      </c>
      <c r="AC94" s="232">
        <f>+AF94+AG94+AH94+AI94</f>
        <v>1651.1780000000006</v>
      </c>
      <c r="AD94" s="231">
        <f>AC94/AC96</f>
        <v>0.12515231160430246</v>
      </c>
      <c r="AE94" s="229" t="s">
        <v>7</v>
      </c>
      <c r="AF94" s="232">
        <f>+D11</f>
        <v>1531.4300000000005</v>
      </c>
      <c r="AG94" s="232">
        <f>+F11</f>
        <v>119.74800000000002</v>
      </c>
      <c r="AH94" s="232">
        <f>H11</f>
        <v>0</v>
      </c>
      <c r="AI94" s="232">
        <f>J11</f>
        <v>0</v>
      </c>
      <c r="AJ94" s="231">
        <f>AF94/AF96</f>
        <v>0.32303027426660991</v>
      </c>
      <c r="AK94" s="231">
        <f>AG94/AG96</f>
        <v>1.569846282279725E-2</v>
      </c>
      <c r="AL94" s="231">
        <f>AH94/AH95</f>
        <v>0</v>
      </c>
      <c r="AM94" s="231">
        <f>AI94/AI95</f>
        <v>0</v>
      </c>
      <c r="AN94" s="229"/>
      <c r="AO94" s="104"/>
      <c r="AV94"/>
      <c r="AW94"/>
      <c r="AX94"/>
      <c r="AY94"/>
      <c r="AZ94"/>
      <c r="BA94"/>
      <c r="BB94"/>
      <c r="BC94"/>
    </row>
    <row r="95" spans="1:55" s="55" customFormat="1" ht="19.5" customHeight="1" x14ac:dyDescent="0.2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229"/>
      <c r="AB95" s="229" t="s">
        <v>9</v>
      </c>
      <c r="AC95" s="232">
        <f>+AF95+AG95+AH95+AI95</f>
        <v>11542.17</v>
      </c>
      <c r="AD95" s="231">
        <f>AC95/AC96</f>
        <v>0.8748476883956976</v>
      </c>
      <c r="AE95" s="229" t="s">
        <v>9</v>
      </c>
      <c r="AF95" s="232">
        <f>+D78</f>
        <v>3209.3949999999986</v>
      </c>
      <c r="AG95" s="232">
        <f>+F78</f>
        <v>7508.2600000000011</v>
      </c>
      <c r="AH95" s="232">
        <f>+H78</f>
        <v>286.22500000000002</v>
      </c>
      <c r="AI95" s="232">
        <f>+J78</f>
        <v>538.29000000000019</v>
      </c>
      <c r="AJ95" s="231">
        <f>AF95/AF96</f>
        <v>0.6769697257333902</v>
      </c>
      <c r="AK95" s="231">
        <f>AG95/AG96</f>
        <v>0.98430153717720281</v>
      </c>
      <c r="AL95" s="231">
        <f>AH95/AH96</f>
        <v>1</v>
      </c>
      <c r="AM95" s="231">
        <f>AI95/AI96</f>
        <v>1</v>
      </c>
      <c r="AN95" s="229"/>
      <c r="AO95" s="104"/>
      <c r="AV95"/>
      <c r="AW95"/>
      <c r="AX95"/>
      <c r="AY95"/>
      <c r="AZ95"/>
      <c r="BA95"/>
      <c r="BB95"/>
      <c r="BC95"/>
    </row>
    <row r="96" spans="1:55" s="55" customFormat="1" ht="19.5" customHeight="1" x14ac:dyDescent="0.2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229"/>
      <c r="AB96" s="229"/>
      <c r="AC96" s="232">
        <f>SUM(AC94:AC95)</f>
        <v>13193.348</v>
      </c>
      <c r="AD96" s="229"/>
      <c r="AE96" s="229" t="s">
        <v>136</v>
      </c>
      <c r="AF96" s="232">
        <f>SUM(AF94:AF95)</f>
        <v>4740.8249999999989</v>
      </c>
      <c r="AG96" s="232">
        <f>SUM(AG94:AG95)</f>
        <v>7628.0080000000007</v>
      </c>
      <c r="AH96" s="232">
        <f>SUM(AH94:AH95)</f>
        <v>286.22500000000002</v>
      </c>
      <c r="AI96" s="232">
        <f>SUM(AI94:AI95)</f>
        <v>538.29000000000019</v>
      </c>
      <c r="AJ96" s="232">
        <f>SUM(AF96:AI96)</f>
        <v>13193.348</v>
      </c>
      <c r="AK96" s="229"/>
      <c r="AL96" s="229"/>
      <c r="AM96" s="229"/>
      <c r="AN96" s="229"/>
      <c r="AO96" s="104"/>
      <c r="AV96"/>
      <c r="AW96"/>
      <c r="AX96"/>
      <c r="AY96"/>
      <c r="AZ96"/>
      <c r="BA96"/>
      <c r="BB96"/>
      <c r="BC96"/>
    </row>
    <row r="97" spans="1:55" s="55" customFormat="1" ht="19.5" customHeight="1" x14ac:dyDescent="0.2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104"/>
      <c r="AV97"/>
      <c r="AW97"/>
      <c r="AX97"/>
      <c r="AY97"/>
      <c r="AZ97"/>
      <c r="BA97"/>
      <c r="BB97"/>
      <c r="BC97"/>
    </row>
    <row r="98" spans="1:55" s="55" customFormat="1" ht="19.5" customHeight="1" x14ac:dyDescent="0.2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229"/>
      <c r="AB98" s="229"/>
      <c r="AC98" s="229" t="s">
        <v>137</v>
      </c>
      <c r="AD98" s="229"/>
      <c r="AE98" s="229"/>
      <c r="AF98" s="230" t="s">
        <v>0</v>
      </c>
      <c r="AG98" s="230" t="s">
        <v>1</v>
      </c>
      <c r="AH98" s="230" t="s">
        <v>59</v>
      </c>
      <c r="AI98" s="230" t="s">
        <v>69</v>
      </c>
      <c r="AJ98" s="229"/>
      <c r="AK98" s="229"/>
      <c r="AL98" s="229"/>
      <c r="AM98" s="229"/>
      <c r="AN98" s="229"/>
      <c r="AO98" s="104"/>
      <c r="AV98"/>
      <c r="AW98"/>
      <c r="AX98"/>
      <c r="AY98"/>
      <c r="AZ98"/>
      <c r="BA98"/>
      <c r="BB98"/>
      <c r="BC98"/>
    </row>
    <row r="99" spans="1:55" s="55" customFormat="1" ht="19.5" customHeight="1" x14ac:dyDescent="0.2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229"/>
      <c r="AB99" s="229" t="s">
        <v>7</v>
      </c>
      <c r="AC99" s="232">
        <f>+AF99+AG99+AH99+AI99</f>
        <v>9829.4317460000002</v>
      </c>
      <c r="AD99" s="231">
        <f>AC99/AC102</f>
        <v>0.18156116430667682</v>
      </c>
      <c r="AE99" s="229" t="s">
        <v>7</v>
      </c>
      <c r="AF99" s="232">
        <f>+N11</f>
        <v>9686.4047599999994</v>
      </c>
      <c r="AG99" s="232">
        <f>+P11</f>
        <v>143.02698599999999</v>
      </c>
      <c r="AH99" s="232">
        <f>+Q11</f>
        <v>0</v>
      </c>
      <c r="AI99" s="232">
        <f>+T11</f>
        <v>0</v>
      </c>
      <c r="AJ99" s="231">
        <f>AF99/AF102</f>
        <v>0.37043122963004377</v>
      </c>
      <c r="AK99" s="231">
        <f>AG99/AG102</f>
        <v>5.6671176990602899E-3</v>
      </c>
      <c r="AL99" s="231">
        <f>AH99/AH102</f>
        <v>0</v>
      </c>
      <c r="AM99" s="231">
        <f>AI99/AI102</f>
        <v>0</v>
      </c>
      <c r="AN99" s="229"/>
      <c r="AO99" s="104"/>
      <c r="AV99"/>
      <c r="AW99"/>
      <c r="AX99"/>
      <c r="AY99"/>
      <c r="AZ99"/>
      <c r="BA99"/>
      <c r="BB99"/>
      <c r="BC99"/>
    </row>
    <row r="100" spans="1:55" ht="19.5" customHeight="1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AA100" s="229"/>
      <c r="AB100" s="229" t="s">
        <v>9</v>
      </c>
      <c r="AC100" s="232">
        <f>+AF100+AG100+AH100+AI100</f>
        <v>44308.972705939988</v>
      </c>
      <c r="AD100" s="231">
        <f>AC100/AC102</f>
        <v>0.8184388356933231</v>
      </c>
      <c r="AE100" s="229" t="s">
        <v>9</v>
      </c>
      <c r="AF100" s="232">
        <f>+N78</f>
        <v>16462.591288939999</v>
      </c>
      <c r="AG100" s="232">
        <f>+P78</f>
        <v>25095.020570999997</v>
      </c>
      <c r="AH100" s="232">
        <f>+R78</f>
        <v>820.71795299999997</v>
      </c>
      <c r="AI100" s="232">
        <f>+T78</f>
        <v>1930.6428930000002</v>
      </c>
      <c r="AJ100" s="231">
        <f>AF100/AF102</f>
        <v>0.62956877036995629</v>
      </c>
      <c r="AK100" s="231">
        <f>AG100/AG102</f>
        <v>0.99433288230093964</v>
      </c>
      <c r="AL100" s="231">
        <f>AH100/AH102</f>
        <v>1</v>
      </c>
      <c r="AM100" s="231">
        <f>AI100/AI102</f>
        <v>1</v>
      </c>
      <c r="AN100" s="229"/>
      <c r="AO100" s="104"/>
      <c r="AP100" s="55"/>
      <c r="AQ100" s="55"/>
      <c r="AR100" s="55"/>
      <c r="AS100" s="55"/>
      <c r="AT100" s="55"/>
      <c r="AU100" s="55"/>
    </row>
    <row r="101" spans="1:55" ht="19.5" customHeight="1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AA101" s="229"/>
      <c r="AB101" s="229"/>
      <c r="AC101" s="232"/>
      <c r="AD101" s="231"/>
      <c r="AE101" s="229"/>
      <c r="AF101" s="228"/>
      <c r="AG101" s="228"/>
      <c r="AH101" s="228"/>
      <c r="AI101" s="228"/>
      <c r="AJ101" s="231"/>
      <c r="AK101" s="229"/>
      <c r="AL101" s="229"/>
      <c r="AM101" s="229"/>
      <c r="AN101" s="229"/>
      <c r="AO101" s="104"/>
      <c r="AP101" s="55"/>
      <c r="AQ101" s="55"/>
      <c r="AR101" s="55"/>
      <c r="AS101" s="55"/>
      <c r="AT101" s="55"/>
      <c r="AU101" s="55"/>
    </row>
    <row r="102" spans="1:55" ht="19.5" customHeight="1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AA102" s="229"/>
      <c r="AB102" s="229"/>
      <c r="AC102" s="232">
        <f>SUM(AC99:AC100)</f>
        <v>54138.40445193999</v>
      </c>
      <c r="AD102" s="232"/>
      <c r="AE102" s="232"/>
      <c r="AF102" s="232">
        <f>SUM(AF99:AF100)</f>
        <v>26148.996048939996</v>
      </c>
      <c r="AG102" s="232">
        <f>SUM(AG99:AG100)</f>
        <v>25238.047556999998</v>
      </c>
      <c r="AH102" s="232">
        <f>SUM(AH99:AH100)</f>
        <v>820.71795299999997</v>
      </c>
      <c r="AI102" s="232">
        <f>SUM(AI99:AI100)</f>
        <v>1930.6428930000002</v>
      </c>
      <c r="AJ102" s="232">
        <f>+AG102+AF102+AH102+AI102</f>
        <v>54138.40445193999</v>
      </c>
      <c r="AK102" s="229"/>
      <c r="AL102" s="229"/>
      <c r="AM102" s="229"/>
      <c r="AN102" s="229"/>
      <c r="AO102" s="104"/>
      <c r="AP102" s="55"/>
      <c r="AQ102" s="55"/>
      <c r="AR102" s="55"/>
      <c r="AS102" s="55"/>
      <c r="AT102" s="55"/>
      <c r="AU102" s="55"/>
    </row>
    <row r="103" spans="1:55" ht="19.5" customHeight="1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AA103" s="229"/>
      <c r="AB103" s="229"/>
      <c r="AC103" s="229"/>
      <c r="AD103" s="229"/>
      <c r="AE103" s="229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104"/>
      <c r="AP103" s="55"/>
      <c r="AQ103" s="55"/>
      <c r="AR103" s="55"/>
      <c r="AS103" s="55"/>
      <c r="AT103" s="55"/>
      <c r="AU103" s="55"/>
    </row>
    <row r="104" spans="1:55" ht="19.5" customHeight="1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AA104" s="229"/>
      <c r="AB104" s="229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104"/>
      <c r="AP104" s="55"/>
      <c r="AQ104" s="55"/>
      <c r="AR104" s="55"/>
      <c r="AS104" s="55"/>
      <c r="AT104" s="55"/>
      <c r="AU104" s="55"/>
    </row>
    <row r="105" spans="1:55" ht="19.5" customHeight="1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AA105" s="229"/>
      <c r="AB105" s="229"/>
      <c r="AC105" s="229"/>
      <c r="AD105" s="229"/>
      <c r="AE105" s="229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104"/>
      <c r="AP105" s="55"/>
      <c r="AQ105" s="55"/>
      <c r="AR105" s="55"/>
      <c r="AS105" s="55"/>
      <c r="AT105" s="55"/>
      <c r="AU105" s="55"/>
    </row>
    <row r="106" spans="1:55" ht="19.5" customHeight="1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AA106" s="229"/>
      <c r="AB106" s="229"/>
      <c r="AC106" s="229"/>
      <c r="AD106" s="229"/>
      <c r="AE106" s="229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104"/>
      <c r="AP106" s="55"/>
      <c r="AQ106" s="55"/>
      <c r="AR106" s="55"/>
      <c r="AS106" s="55"/>
      <c r="AT106" s="55"/>
      <c r="AU106" s="55"/>
    </row>
    <row r="107" spans="1:55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AA107" s="229"/>
      <c r="AB107" s="229"/>
      <c r="AC107" s="229"/>
      <c r="AD107" s="229"/>
      <c r="AE107" s="229"/>
      <c r="AF107" s="231"/>
      <c r="AG107" s="229"/>
      <c r="AH107" s="229"/>
      <c r="AI107" s="229"/>
      <c r="AJ107" s="229"/>
      <c r="AK107" s="229"/>
      <c r="AL107" s="229"/>
      <c r="AM107" s="229"/>
      <c r="AN107" s="229"/>
      <c r="AO107" s="104"/>
      <c r="AP107" s="55"/>
      <c r="AQ107" s="55"/>
      <c r="AR107" s="55"/>
      <c r="AS107" s="55"/>
      <c r="AT107" s="55"/>
      <c r="AU107" s="55"/>
    </row>
    <row r="108" spans="1:55" x14ac:dyDescent="0.2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AA108" s="229"/>
      <c r="AB108" s="228"/>
      <c r="AC108" s="229"/>
      <c r="AD108" s="229"/>
      <c r="AE108" s="229"/>
      <c r="AF108" s="231"/>
      <c r="AG108" s="229"/>
      <c r="AH108" s="229"/>
      <c r="AI108" s="229"/>
      <c r="AJ108" s="229"/>
      <c r="AK108" s="229"/>
      <c r="AL108" s="229"/>
      <c r="AM108" s="229"/>
      <c r="AN108" s="229"/>
      <c r="AO108" s="104"/>
      <c r="AP108" s="55"/>
      <c r="AQ108" s="55"/>
      <c r="AR108" s="55"/>
      <c r="AS108" s="55"/>
      <c r="AT108" s="55"/>
      <c r="AU108" s="55"/>
    </row>
    <row r="109" spans="1:55" x14ac:dyDescent="0.2">
      <c r="AA109" s="229"/>
      <c r="AB109" s="229"/>
      <c r="AC109" s="229"/>
      <c r="AD109" s="229"/>
      <c r="AE109" s="229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104"/>
      <c r="AP109" s="55"/>
      <c r="AQ109" s="55"/>
      <c r="AR109" s="55"/>
      <c r="AS109" s="55"/>
      <c r="AT109" s="55"/>
      <c r="AU109" s="55"/>
    </row>
    <row r="110" spans="1:55" x14ac:dyDescent="0.2"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104"/>
      <c r="AP110" s="55"/>
      <c r="AQ110" s="55"/>
      <c r="AR110" s="55"/>
      <c r="AS110" s="55"/>
      <c r="AT110" s="55"/>
      <c r="AU110" s="55"/>
    </row>
    <row r="112" spans="1:55" x14ac:dyDescent="0.2">
      <c r="AB112" s="242"/>
      <c r="AN112" s="242"/>
      <c r="AO112" s="214"/>
      <c r="AP112" s="214"/>
      <c r="AQ112" s="214"/>
    </row>
    <row r="113" spans="3:45" x14ac:dyDescent="0.2">
      <c r="C113" s="3"/>
      <c r="D113" s="1"/>
      <c r="Q113" s="2"/>
      <c r="R113" s="2"/>
      <c r="S113" s="2"/>
      <c r="T113" s="2"/>
      <c r="U113" s="2"/>
      <c r="AB113" s="242"/>
      <c r="AN113" s="242"/>
      <c r="AO113" s="214"/>
      <c r="AP113" s="214"/>
      <c r="AQ113" s="214"/>
    </row>
    <row r="114" spans="3:45" x14ac:dyDescent="0.2">
      <c r="D114" s="1"/>
      <c r="AB114" s="233"/>
      <c r="AN114" s="234"/>
      <c r="AO114" s="215"/>
      <c r="AP114" s="215"/>
      <c r="AQ114" s="215"/>
      <c r="AR114" s="326"/>
      <c r="AS114" s="326"/>
    </row>
    <row r="115" spans="3:45" x14ac:dyDescent="0.2">
      <c r="C115" s="3"/>
      <c r="D115" s="1"/>
      <c r="AB115" s="235"/>
      <c r="AN115" s="236"/>
      <c r="AO115" s="216"/>
      <c r="AP115" s="216"/>
      <c r="AQ115" s="216"/>
      <c r="AR115" s="216"/>
      <c r="AS115" s="216"/>
    </row>
    <row r="116" spans="3:45" ht="15" x14ac:dyDescent="0.25">
      <c r="AB116" s="237"/>
      <c r="AN116" s="238"/>
      <c r="AO116" s="218"/>
      <c r="AP116" s="217"/>
      <c r="AQ116" s="218"/>
      <c r="AR116" s="217"/>
      <c r="AS116" s="218"/>
    </row>
    <row r="117" spans="3:45" ht="15" x14ac:dyDescent="0.25">
      <c r="AB117" s="237"/>
      <c r="AN117" s="238"/>
      <c r="AO117" s="218"/>
      <c r="AP117" s="217"/>
      <c r="AQ117" s="218"/>
    </row>
    <row r="121" spans="3:45" x14ac:dyDescent="0.2">
      <c r="AG121" s="243"/>
      <c r="AH121" s="243"/>
      <c r="AI121" s="243"/>
      <c r="AJ121" s="243"/>
    </row>
    <row r="122" spans="3:45" x14ac:dyDescent="0.2">
      <c r="AD122" s="244"/>
      <c r="AE122" s="245"/>
      <c r="AG122" s="244"/>
      <c r="AH122" s="244"/>
      <c r="AI122" s="244"/>
      <c r="AJ122" s="244"/>
      <c r="AK122" s="245"/>
      <c r="AL122" s="245"/>
    </row>
    <row r="123" spans="3:45" x14ac:dyDescent="0.2">
      <c r="AD123" s="244"/>
      <c r="AE123" s="245"/>
      <c r="AG123" s="244"/>
      <c r="AH123" s="244"/>
      <c r="AI123" s="244"/>
      <c r="AJ123" s="244"/>
      <c r="AK123" s="245"/>
      <c r="AL123" s="245"/>
    </row>
    <row r="124" spans="3:45" x14ac:dyDescent="0.2">
      <c r="AD124" s="244"/>
      <c r="AE124" s="245"/>
      <c r="AG124" s="244"/>
      <c r="AH124" s="244"/>
      <c r="AI124" s="244"/>
      <c r="AJ124" s="244"/>
      <c r="AK124" s="245"/>
    </row>
  </sheetData>
  <mergeCells count="18">
    <mergeCell ref="C83:C84"/>
    <mergeCell ref="B14:B15"/>
    <mergeCell ref="C14:C15"/>
    <mergeCell ref="AR114:AS114"/>
    <mergeCell ref="C4:C5"/>
    <mergeCell ref="B86:C86"/>
    <mergeCell ref="D83:M83"/>
    <mergeCell ref="X4:Y4"/>
    <mergeCell ref="N4:W4"/>
    <mergeCell ref="D4:M4"/>
    <mergeCell ref="B85:C85"/>
    <mergeCell ref="D14:M14"/>
    <mergeCell ref="N83:W83"/>
    <mergeCell ref="X83:Y83"/>
    <mergeCell ref="B4:B5"/>
    <mergeCell ref="X14:Y14"/>
    <mergeCell ref="N14:W14"/>
    <mergeCell ref="B83:B84"/>
  </mergeCells>
  <phoneticPr fontId="0" type="noConversion"/>
  <printOptions horizontalCentered="1"/>
  <pageMargins left="0.78740157480314965" right="0.59055118110236227" top="0.59055118110236227" bottom="0.59055118110236227" header="0.31496062992125984" footer="0.31496062992125984"/>
  <pageSetup paperSize="9" scale="4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D97"/>
  <sheetViews>
    <sheetView view="pageBreakPreview" zoomScale="90" zoomScaleNormal="50" zoomScaleSheetLayoutView="90" zoomScalePageLayoutView="70" workbookViewId="0">
      <selection activeCell="B33" sqref="B33"/>
    </sheetView>
  </sheetViews>
  <sheetFormatPr baseColWidth="10" defaultRowHeight="12.75" x14ac:dyDescent="0.2"/>
  <cols>
    <col min="1" max="1" width="2.5703125" customWidth="1"/>
    <col min="2" max="2" width="8.42578125" customWidth="1"/>
    <col min="3" max="3" width="46.7109375" customWidth="1"/>
    <col min="4" max="7" width="10.7109375" customWidth="1"/>
    <col min="8" max="8" width="13.42578125" customWidth="1"/>
    <col min="9" max="9" width="11.42578125" customWidth="1"/>
    <col min="10" max="10" width="16.28515625" customWidth="1"/>
    <col min="11" max="11" width="13.42578125" customWidth="1"/>
    <col min="12" max="12" width="15.140625" customWidth="1"/>
    <col min="13" max="13" width="11.42578125" customWidth="1"/>
    <col min="14" max="14" width="5" customWidth="1"/>
    <col min="15" max="15" width="25.140625" customWidth="1"/>
    <col min="16" max="16" width="10.28515625" customWidth="1"/>
    <col min="17" max="17" width="23.7109375" bestFit="1" customWidth="1"/>
    <col min="18" max="18" width="11.140625" bestFit="1" customWidth="1"/>
    <col min="19" max="19" width="6.140625" bestFit="1" customWidth="1"/>
    <col min="20" max="20" width="47.28515625" bestFit="1" customWidth="1"/>
    <col min="21" max="21" width="8.7109375" bestFit="1" customWidth="1"/>
    <col min="22" max="22" width="10" bestFit="1" customWidth="1"/>
    <col min="23" max="23" width="8.7109375" bestFit="1" customWidth="1"/>
    <col min="24" max="24" width="23.7109375" bestFit="1" customWidth="1"/>
    <col min="25" max="29" width="17.85546875" customWidth="1"/>
    <col min="30" max="30" width="13.5703125" bestFit="1" customWidth="1"/>
    <col min="36" max="36" width="52.5703125" customWidth="1"/>
    <col min="38" max="38" width="2.5703125" customWidth="1"/>
    <col min="40" max="40" width="2.5703125" customWidth="1"/>
    <col min="42" max="42" width="2.28515625" customWidth="1"/>
    <col min="44" max="44" width="2.5703125" customWidth="1"/>
    <col min="46" max="46" width="2.5703125" customWidth="1"/>
    <col min="47" max="47" width="17.7109375" customWidth="1"/>
  </cols>
  <sheetData>
    <row r="1" spans="1:30" x14ac:dyDescent="0.2">
      <c r="A1" s="9"/>
      <c r="B1" s="9" t="s">
        <v>33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V1" s="5"/>
      <c r="W1" s="5"/>
      <c r="X1" s="5"/>
      <c r="Y1" s="5"/>
      <c r="Z1" s="5"/>
      <c r="AA1" s="5"/>
      <c r="AB1" s="5"/>
      <c r="AC1" s="5"/>
      <c r="AD1" s="5"/>
    </row>
    <row r="2" spans="1:30" ht="15.75" x14ac:dyDescent="0.25">
      <c r="A2" s="9"/>
      <c r="B2" s="347" t="s">
        <v>88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25"/>
      <c r="V2" s="5"/>
      <c r="W2" s="5"/>
      <c r="X2" s="5"/>
      <c r="Y2" s="5"/>
      <c r="Z2" s="5"/>
      <c r="AA2" s="5"/>
      <c r="AB2" s="5"/>
      <c r="AC2" s="5"/>
      <c r="AD2" s="5"/>
    </row>
    <row r="3" spans="1:30" ht="15.75" x14ac:dyDescent="0.25">
      <c r="A3" s="9"/>
      <c r="B3" s="348" t="s">
        <v>64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13"/>
      <c r="V3" s="5"/>
      <c r="W3" s="5"/>
      <c r="X3" s="5"/>
      <c r="Y3" s="5"/>
      <c r="Z3" s="5"/>
      <c r="AA3" s="5"/>
      <c r="AB3" s="5"/>
      <c r="AC3" s="5"/>
      <c r="AD3" s="5"/>
    </row>
    <row r="4" spans="1:30" ht="15.75" x14ac:dyDescent="0.25">
      <c r="A4" s="9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V4" s="5"/>
      <c r="W4" s="5"/>
      <c r="X4" s="5"/>
      <c r="Y4" s="5"/>
      <c r="Z4" s="5"/>
      <c r="AA4" s="5"/>
      <c r="AB4" s="5"/>
      <c r="AC4" s="5"/>
      <c r="AD4" s="5"/>
    </row>
    <row r="5" spans="1:30" s="55" customFormat="1" ht="18.75" customHeight="1" thickBot="1" x14ac:dyDescent="0.25">
      <c r="A5" s="5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P5"/>
      <c r="Q5"/>
      <c r="R5"/>
      <c r="S5"/>
      <c r="T5"/>
      <c r="U5"/>
      <c r="V5" s="175"/>
      <c r="W5" s="175"/>
      <c r="X5" s="175"/>
      <c r="Y5" s="175"/>
      <c r="Z5" s="175"/>
      <c r="AA5" s="175"/>
      <c r="AB5" s="175"/>
      <c r="AC5" s="175"/>
      <c r="AD5" s="175"/>
    </row>
    <row r="6" spans="1:30" s="55" customFormat="1" ht="18.75" customHeight="1" x14ac:dyDescent="0.2">
      <c r="A6" s="54"/>
      <c r="B6" s="340" t="s">
        <v>5</v>
      </c>
      <c r="C6" s="324" t="s">
        <v>8</v>
      </c>
      <c r="D6" s="349" t="s">
        <v>34</v>
      </c>
      <c r="E6" s="350"/>
      <c r="F6" s="350"/>
      <c r="G6" s="350"/>
      <c r="H6" s="350"/>
      <c r="I6" s="350"/>
      <c r="J6" s="350"/>
      <c r="K6" s="351"/>
      <c r="L6" s="335" t="s">
        <v>193</v>
      </c>
      <c r="M6" s="334"/>
      <c r="N6" s="176"/>
      <c r="P6"/>
      <c r="Q6"/>
      <c r="R6"/>
      <c r="S6"/>
      <c r="T6"/>
      <c r="U6"/>
      <c r="V6" s="175"/>
      <c r="W6" s="175"/>
      <c r="X6" s="175"/>
      <c r="Y6" s="175"/>
      <c r="Z6" s="175"/>
      <c r="AA6" s="175"/>
      <c r="AB6" s="175"/>
      <c r="AC6" s="175"/>
      <c r="AD6" s="175"/>
    </row>
    <row r="7" spans="1:30" s="55" customFormat="1" ht="18.75" customHeight="1" x14ac:dyDescent="0.3">
      <c r="A7" s="54"/>
      <c r="B7" s="346"/>
      <c r="C7" s="325"/>
      <c r="D7" s="312" t="s">
        <v>62</v>
      </c>
      <c r="E7" s="292" t="s">
        <v>6</v>
      </c>
      <c r="F7" s="296" t="s">
        <v>35</v>
      </c>
      <c r="G7" s="292" t="s">
        <v>6</v>
      </c>
      <c r="H7" s="296" t="s">
        <v>36</v>
      </c>
      <c r="I7" s="292" t="s">
        <v>6</v>
      </c>
      <c r="J7" s="293" t="s">
        <v>2</v>
      </c>
      <c r="K7" s="294" t="s">
        <v>6</v>
      </c>
      <c r="L7" s="300" t="s">
        <v>37</v>
      </c>
      <c r="M7" s="306" t="s">
        <v>6</v>
      </c>
      <c r="N7" s="176"/>
      <c r="P7" s="206"/>
      <c r="Q7"/>
      <c r="R7"/>
      <c r="S7" s="205"/>
      <c r="T7" s="287"/>
      <c r="U7"/>
      <c r="V7" s="175"/>
      <c r="W7" s="175"/>
      <c r="X7" s="175"/>
      <c r="Y7" s="175"/>
      <c r="Z7" s="175"/>
      <c r="AA7" s="175"/>
      <c r="AB7" s="175"/>
      <c r="AC7" s="175"/>
      <c r="AD7" s="175"/>
    </row>
    <row r="8" spans="1:30" s="55" customFormat="1" ht="18.75" customHeight="1" x14ac:dyDescent="0.2">
      <c r="A8" s="54"/>
      <c r="B8" s="122">
        <v>1</v>
      </c>
      <c r="C8" s="195" t="s">
        <v>178</v>
      </c>
      <c r="D8" s="177">
        <v>888.34</v>
      </c>
      <c r="E8" s="183">
        <f>+D8/D$30</f>
        <v>0.3230139337347645</v>
      </c>
      <c r="F8" s="200">
        <v>59.58</v>
      </c>
      <c r="G8" s="178">
        <f>+F8/F$30</f>
        <v>5.874287873233696E-3</v>
      </c>
      <c r="H8" s="200"/>
      <c r="I8" s="178"/>
      <c r="J8" s="179">
        <f>+F8+H8+D8</f>
        <v>947.92000000000007</v>
      </c>
      <c r="K8" s="180">
        <f t="shared" ref="K8:K24" si="0">+J8/J$30</f>
        <v>6.2597715405535895E-2</v>
      </c>
      <c r="L8" s="177">
        <v>55472.17416887985</v>
      </c>
      <c r="M8" s="180">
        <f t="shared" ref="M8:M23" si="1">+L8/L$30</f>
        <v>8.8890185755195153E-2</v>
      </c>
      <c r="N8" s="181"/>
      <c r="P8" s="206"/>
      <c r="Q8"/>
      <c r="R8"/>
      <c r="S8"/>
      <c r="T8"/>
      <c r="U8" s="193"/>
      <c r="V8" s="175"/>
      <c r="W8" s="175"/>
      <c r="X8" s="175"/>
      <c r="Y8" s="175"/>
      <c r="Z8" s="175"/>
      <c r="AA8" s="175"/>
      <c r="AB8" s="175"/>
      <c r="AC8" s="175"/>
      <c r="AD8" s="175"/>
    </row>
    <row r="9" spans="1:30" s="55" customFormat="1" ht="18.75" customHeight="1" x14ac:dyDescent="0.2">
      <c r="A9" s="54"/>
      <c r="B9" s="129">
        <f>+B8+1</f>
        <v>2</v>
      </c>
      <c r="C9" s="196" t="s">
        <v>65</v>
      </c>
      <c r="D9" s="182"/>
      <c r="E9" s="183"/>
      <c r="F9" s="84">
        <v>113.48</v>
      </c>
      <c r="G9" s="183">
        <f>+F9/F$30</f>
        <v>1.1188556358753942E-2</v>
      </c>
      <c r="H9" s="84"/>
      <c r="I9" s="183"/>
      <c r="J9" s="184">
        <f t="shared" ref="J9:J27" si="2">+F9+H9+D9</f>
        <v>113.48</v>
      </c>
      <c r="K9" s="185">
        <f t="shared" si="0"/>
        <v>7.4938694660100147E-3</v>
      </c>
      <c r="L9" s="182">
        <v>1847.1496311724597</v>
      </c>
      <c r="M9" s="185">
        <f t="shared" si="1"/>
        <v>2.959924976668275E-3</v>
      </c>
      <c r="N9" s="181"/>
      <c r="P9" s="206"/>
      <c r="Q9"/>
      <c r="R9"/>
      <c r="S9"/>
      <c r="T9"/>
      <c r="U9" s="193"/>
      <c r="V9" s="175"/>
      <c r="W9" s="175"/>
      <c r="X9" s="175"/>
      <c r="Y9" s="175"/>
      <c r="Z9" s="175"/>
      <c r="AA9" s="175"/>
      <c r="AB9" s="175"/>
      <c r="AC9" s="175"/>
      <c r="AD9" s="175"/>
    </row>
    <row r="10" spans="1:30" s="55" customFormat="1" ht="18.75" customHeight="1" x14ac:dyDescent="0.2">
      <c r="A10" s="54"/>
      <c r="B10" s="129">
        <f t="shared" ref="B10:B26" si="3">+B9+1</f>
        <v>3</v>
      </c>
      <c r="C10" s="197" t="s">
        <v>71</v>
      </c>
      <c r="D10" s="182"/>
      <c r="E10" s="183"/>
      <c r="F10" s="84">
        <v>263.94</v>
      </c>
      <c r="G10" s="183">
        <f>+F10/F$30</f>
        <v>2.6023154435402849E-2</v>
      </c>
      <c r="H10" s="84"/>
      <c r="I10" s="183"/>
      <c r="J10" s="184">
        <f t="shared" si="2"/>
        <v>263.94</v>
      </c>
      <c r="K10" s="185">
        <f t="shared" si="0"/>
        <v>1.7429784163365204E-2</v>
      </c>
      <c r="L10" s="182">
        <v>17134.365948498133</v>
      </c>
      <c r="M10" s="185">
        <f t="shared" si="1"/>
        <v>2.7456594135333946E-2</v>
      </c>
      <c r="N10" s="181"/>
      <c r="P10" s="206"/>
      <c r="Q10"/>
      <c r="S10"/>
      <c r="T10"/>
      <c r="U10" s="193"/>
      <c r="V10" s="175"/>
      <c r="W10" s="175"/>
      <c r="X10" s="175"/>
      <c r="Y10" s="175"/>
      <c r="Z10" s="175"/>
      <c r="AA10" s="175"/>
      <c r="AB10" s="175"/>
      <c r="AC10" s="175"/>
      <c r="AD10" s="175"/>
    </row>
    <row r="11" spans="1:30" s="55" customFormat="1" ht="18.75" customHeight="1" x14ac:dyDescent="0.2">
      <c r="A11" s="54"/>
      <c r="B11" s="129">
        <f t="shared" si="3"/>
        <v>4</v>
      </c>
      <c r="C11" s="196" t="s">
        <v>144</v>
      </c>
      <c r="D11" s="182"/>
      <c r="E11" s="183"/>
      <c r="F11" s="84">
        <v>1038.3300000000002</v>
      </c>
      <c r="G11" s="183">
        <f>+F11/F$30</f>
        <v>0.10237410754304707</v>
      </c>
      <c r="H11" s="84">
        <v>3.16</v>
      </c>
      <c r="I11" s="183">
        <f>+H11/$H$30</f>
        <v>1.4042081255782976E-3</v>
      </c>
      <c r="J11" s="184">
        <f t="shared" si="2"/>
        <v>1041.4900000000002</v>
      </c>
      <c r="K11" s="185">
        <f t="shared" si="0"/>
        <v>6.8776789832171059E-2</v>
      </c>
      <c r="L11" s="182">
        <v>27050.323313964123</v>
      </c>
      <c r="M11" s="185">
        <f t="shared" si="1"/>
        <v>4.3346205555168188E-2</v>
      </c>
      <c r="N11" s="181"/>
      <c r="P11" s="206"/>
      <c r="Q11"/>
      <c r="S11"/>
      <c r="T11"/>
      <c r="U11" s="193"/>
      <c r="V11" s="175"/>
      <c r="W11" s="175"/>
      <c r="X11" s="175"/>
      <c r="Y11" s="175"/>
      <c r="Z11" s="175"/>
      <c r="AA11" s="175"/>
      <c r="AB11" s="175"/>
      <c r="AC11" s="175"/>
      <c r="AD11" s="175"/>
    </row>
    <row r="12" spans="1:30" s="55" customFormat="1" ht="18.75" customHeight="1" x14ac:dyDescent="0.2">
      <c r="A12" s="54"/>
      <c r="B12" s="129">
        <f t="shared" si="3"/>
        <v>5</v>
      </c>
      <c r="C12" s="196" t="s">
        <v>66</v>
      </c>
      <c r="D12" s="182"/>
      <c r="E12" s="183"/>
      <c r="F12" s="84"/>
      <c r="G12" s="183"/>
      <c r="H12" s="84">
        <v>181.31</v>
      </c>
      <c r="I12" s="183">
        <f>+H12/$H$30</f>
        <v>8.0568663053354792E-2</v>
      </c>
      <c r="J12" s="184">
        <f t="shared" si="2"/>
        <v>181.31</v>
      </c>
      <c r="K12" s="185">
        <f t="shared" si="0"/>
        <v>1.1973153620746173E-2</v>
      </c>
      <c r="L12" s="182">
        <v>817.96457232769853</v>
      </c>
      <c r="M12" s="185">
        <f t="shared" si="1"/>
        <v>1.3107296381429374E-3</v>
      </c>
      <c r="N12" s="181"/>
      <c r="P12" s="206"/>
      <c r="Q12"/>
      <c r="S12"/>
      <c r="T12"/>
      <c r="U12" s="193"/>
      <c r="V12" s="175"/>
      <c r="W12" s="175"/>
      <c r="X12" s="175"/>
      <c r="Y12" s="175"/>
      <c r="Z12" s="175"/>
      <c r="AA12" s="175"/>
      <c r="AB12" s="175"/>
      <c r="AC12" s="175"/>
      <c r="AD12" s="175"/>
    </row>
    <row r="13" spans="1:30" s="55" customFormat="1" ht="18.75" customHeight="1" x14ac:dyDescent="0.2">
      <c r="A13" s="54"/>
      <c r="B13" s="129">
        <f t="shared" si="3"/>
        <v>6</v>
      </c>
      <c r="C13" s="197" t="s">
        <v>179</v>
      </c>
      <c r="D13" s="182"/>
      <c r="E13" s="183"/>
      <c r="F13" s="84">
        <v>33.9</v>
      </c>
      <c r="G13" s="183">
        <f>+F13/F$30</f>
        <v>3.342369233008095E-3</v>
      </c>
      <c r="H13" s="84"/>
      <c r="I13" s="183"/>
      <c r="J13" s="184">
        <f t="shared" si="2"/>
        <v>33.9</v>
      </c>
      <c r="K13" s="185">
        <f t="shared" si="0"/>
        <v>2.2386515235965762E-3</v>
      </c>
      <c r="L13" s="182">
        <v>1361.3970568996347</v>
      </c>
      <c r="M13" s="185">
        <f t="shared" si="1"/>
        <v>2.1815412697898978E-3</v>
      </c>
      <c r="N13" s="181"/>
      <c r="P13" s="202"/>
      <c r="Q13"/>
      <c r="S13"/>
      <c r="T13"/>
      <c r="U13" s="193"/>
      <c r="V13" s="175"/>
      <c r="W13" s="175"/>
      <c r="X13" s="175"/>
      <c r="Y13" s="175"/>
      <c r="Z13" s="175"/>
      <c r="AA13" s="175"/>
      <c r="AB13" s="175"/>
      <c r="AC13" s="175"/>
      <c r="AD13" s="175"/>
    </row>
    <row r="14" spans="1:30" s="55" customFormat="1" ht="18.75" customHeight="1" x14ac:dyDescent="0.2">
      <c r="A14" s="54"/>
      <c r="B14" s="129">
        <f t="shared" si="3"/>
        <v>7</v>
      </c>
      <c r="C14" s="197" t="s">
        <v>200</v>
      </c>
      <c r="D14" s="182"/>
      <c r="E14" s="183"/>
      <c r="F14" s="84"/>
      <c r="G14" s="183"/>
      <c r="H14" s="84"/>
      <c r="I14" s="183"/>
      <c r="J14" s="184">
        <f t="shared" si="2"/>
        <v>0</v>
      </c>
      <c r="K14" s="185">
        <f t="shared" si="0"/>
        <v>0</v>
      </c>
      <c r="L14" s="182">
        <v>723.1535677663685</v>
      </c>
      <c r="M14" s="185">
        <f t="shared" si="1"/>
        <v>1.1588017944381688E-3</v>
      </c>
      <c r="N14" s="181"/>
      <c r="P14" s="206"/>
      <c r="Q14"/>
      <c r="R14"/>
      <c r="S14"/>
      <c r="T14"/>
      <c r="U14" s="193"/>
      <c r="V14" s="175"/>
      <c r="W14" s="175"/>
      <c r="X14" s="175"/>
      <c r="Y14" s="175"/>
      <c r="Z14" s="175"/>
      <c r="AA14" s="175"/>
      <c r="AB14" s="175"/>
      <c r="AC14" s="175"/>
      <c r="AD14" s="175"/>
    </row>
    <row r="15" spans="1:30" s="55" customFormat="1" ht="18.75" customHeight="1" x14ac:dyDescent="0.2">
      <c r="A15" s="54"/>
      <c r="B15" s="129">
        <f t="shared" si="3"/>
        <v>8</v>
      </c>
      <c r="C15" s="197" t="s">
        <v>180</v>
      </c>
      <c r="D15" s="182"/>
      <c r="E15" s="183"/>
      <c r="F15" s="84">
        <v>365.24299999999999</v>
      </c>
      <c r="G15" s="183">
        <f>+F15/F$30</f>
        <v>3.6011119934264771E-2</v>
      </c>
      <c r="H15" s="84">
        <v>105.69300000000001</v>
      </c>
      <c r="I15" s="183">
        <f>+H15/$H$30</f>
        <v>4.6966762473654118E-2</v>
      </c>
      <c r="J15" s="184">
        <f t="shared" si="2"/>
        <v>470.93600000000004</v>
      </c>
      <c r="K15" s="185">
        <f t="shared" si="0"/>
        <v>3.1099162062432961E-2</v>
      </c>
      <c r="L15" s="182">
        <v>18817.629535741842</v>
      </c>
      <c r="M15" s="185">
        <f t="shared" si="1"/>
        <v>3.0153903465405061E-2</v>
      </c>
      <c r="N15" s="181"/>
      <c r="P15" s="206"/>
      <c r="Q15"/>
      <c r="R15"/>
      <c r="S15"/>
      <c r="T15"/>
      <c r="U15" s="193"/>
      <c r="V15" s="175"/>
      <c r="W15" s="175"/>
      <c r="X15" s="175"/>
      <c r="Y15" s="175"/>
      <c r="Z15" s="175"/>
      <c r="AA15" s="175"/>
      <c r="AB15" s="175"/>
      <c r="AC15" s="175"/>
      <c r="AD15" s="175"/>
    </row>
    <row r="16" spans="1:30" s="55" customFormat="1" ht="18.75" customHeight="1" x14ac:dyDescent="0.2">
      <c r="A16" s="54"/>
      <c r="B16" s="129">
        <f t="shared" si="3"/>
        <v>9</v>
      </c>
      <c r="C16" s="197" t="s">
        <v>181</v>
      </c>
      <c r="D16" s="182"/>
      <c r="E16" s="183"/>
      <c r="F16" s="84">
        <v>505.03999999999991</v>
      </c>
      <c r="G16" s="183">
        <f>+F16/F$30</f>
        <v>4.9794399924436815E-2</v>
      </c>
      <c r="H16" s="84">
        <v>86.45</v>
      </c>
      <c r="I16" s="183">
        <f>+H16/$H$30</f>
        <v>3.8415757106406274E-2</v>
      </c>
      <c r="J16" s="184">
        <f t="shared" si="2"/>
        <v>591.4899999999999</v>
      </c>
      <c r="K16" s="185">
        <f t="shared" si="0"/>
        <v>3.9060176687083739E-2</v>
      </c>
      <c r="L16" s="182">
        <v>13963.41491225135</v>
      </c>
      <c r="M16" s="185">
        <f t="shared" si="1"/>
        <v>2.2375372228031574E-2</v>
      </c>
      <c r="N16" s="181"/>
      <c r="P16" s="206"/>
      <c r="Q16"/>
      <c r="R16"/>
      <c r="S16"/>
      <c r="T16"/>
      <c r="U16" s="193"/>
      <c r="V16" s="175"/>
      <c r="W16" s="175"/>
      <c r="X16" s="175"/>
      <c r="Y16" s="175"/>
      <c r="Z16" s="175"/>
      <c r="AA16" s="175"/>
      <c r="AB16" s="175"/>
      <c r="AC16" s="175"/>
      <c r="AD16" s="175"/>
    </row>
    <row r="17" spans="1:30" s="55" customFormat="1" ht="18.75" customHeight="1" x14ac:dyDescent="0.2">
      <c r="A17" s="54"/>
      <c r="B17" s="129">
        <f t="shared" si="3"/>
        <v>10</v>
      </c>
      <c r="C17" s="197" t="s">
        <v>182</v>
      </c>
      <c r="D17" s="182"/>
      <c r="E17" s="183"/>
      <c r="F17" s="84">
        <v>10.89</v>
      </c>
      <c r="G17" s="183">
        <f>+F17/F$30</f>
        <v>1.073699142992866E-3</v>
      </c>
      <c r="H17" s="84"/>
      <c r="I17" s="183"/>
      <c r="J17" s="184">
        <f t="shared" si="2"/>
        <v>10.89</v>
      </c>
      <c r="K17" s="185">
        <f t="shared" si="0"/>
        <v>7.1914203811111266E-4</v>
      </c>
      <c r="L17" s="182">
        <v>490.43841497150839</v>
      </c>
      <c r="M17" s="185">
        <f t="shared" si="1"/>
        <v>7.8589243096150276E-4</v>
      </c>
      <c r="N17" s="181"/>
      <c r="S17"/>
      <c r="T17"/>
      <c r="U17" s="193"/>
      <c r="X17" s="175"/>
      <c r="Y17" s="175"/>
      <c r="Z17" s="175"/>
      <c r="AA17" s="175"/>
      <c r="AB17" s="175"/>
      <c r="AC17" s="175"/>
      <c r="AD17" s="175"/>
    </row>
    <row r="18" spans="1:30" s="55" customFormat="1" ht="18.75" customHeight="1" x14ac:dyDescent="0.2">
      <c r="A18" s="54"/>
      <c r="B18" s="129">
        <f t="shared" si="3"/>
        <v>11</v>
      </c>
      <c r="C18" s="197" t="s">
        <v>38</v>
      </c>
      <c r="D18" s="182">
        <v>1861.8200000000002</v>
      </c>
      <c r="E18" s="183">
        <f>+D18/D$30</f>
        <v>0.6769860662652355</v>
      </c>
      <c r="F18" s="84">
        <v>1962.02</v>
      </c>
      <c r="G18" s="183">
        <f t="shared" ref="G18:G30" si="4">+F18/F$30</f>
        <v>0.19344528857069448</v>
      </c>
      <c r="H18" s="84">
        <v>59.519999999999996</v>
      </c>
      <c r="I18" s="183">
        <f>+H18/$H$30</f>
        <v>2.6448882162791221E-2</v>
      </c>
      <c r="J18" s="184">
        <f t="shared" si="2"/>
        <v>3883.36</v>
      </c>
      <c r="K18" s="185">
        <f t="shared" si="0"/>
        <v>0.25644512627356936</v>
      </c>
      <c r="L18" s="182">
        <v>236430.33955349476</v>
      </c>
      <c r="M18" s="185">
        <f t="shared" si="1"/>
        <v>0.37886268414668123</v>
      </c>
      <c r="N18" s="181"/>
      <c r="P18" s="206"/>
      <c r="Q18"/>
      <c r="R18"/>
      <c r="S18"/>
      <c r="U18" s="193"/>
      <c r="V18" s="175"/>
      <c r="W18" s="175"/>
      <c r="X18" s="175"/>
      <c r="Y18" s="175"/>
      <c r="Z18" s="175"/>
      <c r="AA18" s="175"/>
      <c r="AB18" s="175"/>
      <c r="AC18" s="175"/>
      <c r="AD18" s="175"/>
    </row>
    <row r="19" spans="1:30" s="55" customFormat="1" ht="18.75" customHeight="1" x14ac:dyDescent="0.2">
      <c r="A19" s="54"/>
      <c r="B19" s="129">
        <f t="shared" si="3"/>
        <v>12</v>
      </c>
      <c r="C19" s="197" t="s">
        <v>201</v>
      </c>
      <c r="D19" s="182"/>
      <c r="E19" s="183"/>
      <c r="F19" s="84"/>
      <c r="G19" s="183"/>
      <c r="H19" s="84"/>
      <c r="I19" s="183"/>
      <c r="J19" s="184">
        <f t="shared" si="2"/>
        <v>0</v>
      </c>
      <c r="K19" s="185">
        <f t="shared" si="0"/>
        <v>0</v>
      </c>
      <c r="L19" s="182">
        <v>10439.184040148919</v>
      </c>
      <c r="M19" s="185">
        <f t="shared" si="1"/>
        <v>1.6728044688432014E-2</v>
      </c>
      <c r="N19" s="181"/>
      <c r="P19" s="206"/>
      <c r="Q19"/>
      <c r="R19"/>
      <c r="S19"/>
      <c r="U19" s="193"/>
      <c r="V19" s="175"/>
      <c r="W19" s="175"/>
      <c r="X19" s="175"/>
      <c r="Y19" s="175"/>
      <c r="Z19" s="175"/>
      <c r="AA19" s="175"/>
      <c r="AB19" s="175"/>
      <c r="AC19" s="175"/>
      <c r="AD19" s="175"/>
    </row>
    <row r="20" spans="1:30" s="55" customFormat="1" ht="18.75" customHeight="1" x14ac:dyDescent="0.2">
      <c r="A20" s="54"/>
      <c r="B20" s="129">
        <f t="shared" si="3"/>
        <v>13</v>
      </c>
      <c r="C20" s="197" t="s">
        <v>183</v>
      </c>
      <c r="D20" s="182"/>
      <c r="E20" s="183"/>
      <c r="F20" s="84">
        <v>2</v>
      </c>
      <c r="G20" s="183">
        <f t="shared" si="4"/>
        <v>1.9718992525121504E-4</v>
      </c>
      <c r="H20" s="84"/>
      <c r="I20" s="183"/>
      <c r="J20" s="184">
        <f t="shared" si="2"/>
        <v>2</v>
      </c>
      <c r="K20" s="185">
        <f t="shared" si="0"/>
        <v>1.3207383620038798E-4</v>
      </c>
      <c r="L20" s="182">
        <v>1329.7875099319415</v>
      </c>
      <c r="M20" s="185">
        <f t="shared" si="1"/>
        <v>2.1308892348968411E-3</v>
      </c>
      <c r="N20" s="181"/>
      <c r="P20" s="202"/>
      <c r="Q20"/>
      <c r="S20"/>
      <c r="T20" s="194"/>
      <c r="U20" s="193"/>
      <c r="X20" s="175"/>
      <c r="Y20" s="175"/>
      <c r="Z20" s="175"/>
      <c r="AA20" s="175"/>
      <c r="AB20" s="175"/>
      <c r="AC20" s="175"/>
      <c r="AD20" s="175"/>
    </row>
    <row r="21" spans="1:30" s="55" customFormat="1" ht="18.75" customHeight="1" x14ac:dyDescent="0.2">
      <c r="A21" s="54"/>
      <c r="B21" s="129">
        <f t="shared" si="3"/>
        <v>14</v>
      </c>
      <c r="C21" s="197" t="s">
        <v>184</v>
      </c>
      <c r="D21" s="182"/>
      <c r="E21" s="183"/>
      <c r="F21" s="84">
        <v>735.73300000000017</v>
      </c>
      <c r="G21" s="183">
        <f t="shared" si="4"/>
        <v>7.2539567637426111E-2</v>
      </c>
      <c r="H21" s="84">
        <v>390.29999999999995</v>
      </c>
      <c r="I21" s="183">
        <f>+H21/$H$30</f>
        <v>0.17343747829531944</v>
      </c>
      <c r="J21" s="184">
        <f t="shared" si="2"/>
        <v>1126.0330000000001</v>
      </c>
      <c r="K21" s="185">
        <f t="shared" si="0"/>
        <v>7.4359748999115752E-2</v>
      </c>
      <c r="L21" s="182">
        <v>31590.745172312178</v>
      </c>
      <c r="M21" s="185">
        <f t="shared" si="1"/>
        <v>5.0621906362689956E-2</v>
      </c>
      <c r="N21" s="181"/>
      <c r="P21" s="206"/>
      <c r="Q21"/>
      <c r="R21"/>
      <c r="S21"/>
      <c r="T21" s="194"/>
      <c r="U21" s="193"/>
      <c r="X21" s="175"/>
      <c r="Y21" s="175"/>
      <c r="Z21" s="175"/>
      <c r="AA21" s="175"/>
      <c r="AB21" s="175"/>
      <c r="AC21" s="175"/>
      <c r="AD21" s="175"/>
    </row>
    <row r="22" spans="1:30" s="55" customFormat="1" ht="18.75" customHeight="1" x14ac:dyDescent="0.2">
      <c r="A22" s="54"/>
      <c r="B22" s="129">
        <f t="shared" si="3"/>
        <v>15</v>
      </c>
      <c r="C22" s="197" t="s">
        <v>138</v>
      </c>
      <c r="D22" s="182"/>
      <c r="E22" s="183"/>
      <c r="F22" s="84">
        <v>18.399999999999999</v>
      </c>
      <c r="G22" s="183">
        <f t="shared" si="4"/>
        <v>1.8141473123111783E-3</v>
      </c>
      <c r="H22" s="84"/>
      <c r="I22" s="183"/>
      <c r="J22" s="184">
        <f t="shared" si="2"/>
        <v>18.399999999999999</v>
      </c>
      <c r="K22" s="185">
        <f t="shared" si="0"/>
        <v>1.2150792930435694E-3</v>
      </c>
      <c r="L22" s="182">
        <v>2282.7812083905978</v>
      </c>
      <c r="M22" s="185">
        <f t="shared" si="1"/>
        <v>3.6579933758238451E-3</v>
      </c>
      <c r="N22" s="181"/>
      <c r="P22" s="206"/>
      <c r="Q22"/>
      <c r="R22"/>
      <c r="S22"/>
      <c r="T22" s="194"/>
      <c r="U22" s="193"/>
      <c r="X22" s="190"/>
      <c r="Y22" s="190"/>
      <c r="Z22" s="175"/>
      <c r="AA22" s="175"/>
      <c r="AB22" s="175"/>
      <c r="AC22" s="175"/>
      <c r="AD22" s="175"/>
    </row>
    <row r="23" spans="1:30" s="55" customFormat="1" ht="18.75" customHeight="1" x14ac:dyDescent="0.2">
      <c r="A23" s="54"/>
      <c r="B23" s="129">
        <f t="shared" si="3"/>
        <v>16</v>
      </c>
      <c r="C23" s="285" t="s">
        <v>185</v>
      </c>
      <c r="D23" s="182"/>
      <c r="E23" s="183"/>
      <c r="F23" s="84">
        <v>3964.2900000000004</v>
      </c>
      <c r="G23" s="183">
        <f t="shared" si="4"/>
        <v>0.39085902438706971</v>
      </c>
      <c r="H23" s="84">
        <v>1283.4299999999998</v>
      </c>
      <c r="I23" s="183">
        <f>+H23/$H$30</f>
        <v>0.57031735272498552</v>
      </c>
      <c r="J23" s="184">
        <f t="shared" si="2"/>
        <v>5247.72</v>
      </c>
      <c r="K23" s="185">
        <f t="shared" si="0"/>
        <v>0.34654325585275003</v>
      </c>
      <c r="L23" s="286">
        <v>165440.58048092146</v>
      </c>
      <c r="M23" s="185">
        <f t="shared" si="1"/>
        <v>0.26510668007396371</v>
      </c>
      <c r="N23" s="181"/>
      <c r="P23" s="206"/>
      <c r="Q23"/>
      <c r="S23"/>
      <c r="T23" s="194"/>
      <c r="U23" s="193"/>
      <c r="V23" s="104"/>
      <c r="W23" s="104"/>
      <c r="X23" s="190"/>
      <c r="Y23" s="190"/>
      <c r="Z23" s="175"/>
      <c r="AA23" s="175"/>
      <c r="AB23" s="175"/>
      <c r="AC23" s="175"/>
      <c r="AD23" s="175"/>
    </row>
    <row r="24" spans="1:30" s="55" customFormat="1" ht="18.75" customHeight="1" x14ac:dyDescent="0.2">
      <c r="A24" s="54"/>
      <c r="B24" s="129">
        <f t="shared" si="3"/>
        <v>17</v>
      </c>
      <c r="C24" s="197" t="s">
        <v>39</v>
      </c>
      <c r="D24" s="182"/>
      <c r="E24" s="183"/>
      <c r="F24" s="84">
        <v>427.83</v>
      </c>
      <c r="G24" s="183">
        <f t="shared" si="4"/>
        <v>4.2181882860113665E-2</v>
      </c>
      <c r="H24" s="84"/>
      <c r="I24" s="183"/>
      <c r="J24" s="184">
        <f t="shared" si="2"/>
        <v>427.83</v>
      </c>
      <c r="K24" s="185">
        <f t="shared" si="0"/>
        <v>2.8252574670805997E-2</v>
      </c>
      <c r="L24" s="182">
        <v>18978.532144062203</v>
      </c>
      <c r="M24" s="185">
        <f>+L24/L$30</f>
        <v>3.0411738370136741E-2</v>
      </c>
      <c r="N24" s="181"/>
      <c r="P24" s="206"/>
      <c r="Q24"/>
      <c r="S24"/>
      <c r="T24" s="194"/>
      <c r="U24" s="193"/>
      <c r="V24" s="104"/>
      <c r="W24" s="104"/>
      <c r="X24" s="190"/>
      <c r="Y24" s="190"/>
      <c r="Z24" s="175"/>
      <c r="AA24" s="175"/>
      <c r="AB24" s="175"/>
      <c r="AC24" s="175"/>
      <c r="AD24" s="175"/>
    </row>
    <row r="25" spans="1:30" s="55" customFormat="1" ht="18.75" customHeight="1" x14ac:dyDescent="0.2">
      <c r="A25" s="54"/>
      <c r="B25" s="129">
        <f t="shared" si="3"/>
        <v>18</v>
      </c>
      <c r="C25" s="197" t="s">
        <v>186</v>
      </c>
      <c r="D25" s="182"/>
      <c r="E25" s="183"/>
      <c r="F25" s="84"/>
      <c r="G25" s="183"/>
      <c r="H25" s="84">
        <v>132.69999999999999</v>
      </c>
      <c r="I25" s="183">
        <f>+H25/$H$30</f>
        <v>5.8967853881088626E-2</v>
      </c>
      <c r="J25" s="184">
        <f t="shared" si="2"/>
        <v>132.69999999999999</v>
      </c>
      <c r="K25" s="185">
        <f t="shared" ref="K25:K28" si="5">+J25/J$30</f>
        <v>8.7630990318957429E-3</v>
      </c>
      <c r="L25" s="182">
        <v>1695.6673024783913</v>
      </c>
      <c r="M25" s="185">
        <f t="shared" ref="M25:M28" si="6">+L25/L$30</f>
        <v>2.7171853952837155E-3</v>
      </c>
      <c r="N25" s="181"/>
      <c r="P25" s="206"/>
      <c r="Q25"/>
      <c r="S25"/>
      <c r="T25" s="194"/>
      <c r="U25" s="193"/>
      <c r="V25" s="104"/>
      <c r="W25" s="104"/>
      <c r="X25" s="190"/>
      <c r="Y25" s="190"/>
      <c r="Z25" s="175"/>
      <c r="AA25" s="175"/>
      <c r="AB25" s="175"/>
      <c r="AC25" s="175"/>
      <c r="AD25" s="175"/>
    </row>
    <row r="26" spans="1:30" s="55" customFormat="1" ht="18.75" customHeight="1" x14ac:dyDescent="0.2">
      <c r="A26" s="54"/>
      <c r="B26" s="129">
        <f t="shared" si="3"/>
        <v>19</v>
      </c>
      <c r="C26" s="197" t="s">
        <v>139</v>
      </c>
      <c r="D26" s="182"/>
      <c r="E26" s="183"/>
      <c r="F26" s="84">
        <v>110.65</v>
      </c>
      <c r="G26" s="183">
        <f t="shared" si="4"/>
        <v>1.0909532614523473E-2</v>
      </c>
      <c r="H26" s="84">
        <v>4.5756600000000001</v>
      </c>
      <c r="I26" s="183">
        <f>+H26/$H$30</f>
        <v>2.0332844784441751E-3</v>
      </c>
      <c r="J26" s="184">
        <f t="shared" si="2"/>
        <v>115.22566</v>
      </c>
      <c r="K26" s="185">
        <f t="shared" si="5"/>
        <v>7.6091474724607998E-3</v>
      </c>
      <c r="L26" s="182">
        <v>6329.4960725112351</v>
      </c>
      <c r="M26" s="185">
        <f t="shared" si="6"/>
        <v>1.014256408824769E-2</v>
      </c>
      <c r="N26" s="181"/>
      <c r="P26" s="206"/>
      <c r="Q26"/>
      <c r="S26"/>
      <c r="T26" s="194"/>
      <c r="U26" s="193"/>
      <c r="V26" s="104"/>
      <c r="W26" s="104"/>
      <c r="X26" s="190"/>
      <c r="Y26" s="190"/>
      <c r="Z26" s="175"/>
      <c r="AA26" s="175"/>
      <c r="AB26" s="175"/>
      <c r="AC26" s="175"/>
      <c r="AD26" s="175"/>
    </row>
    <row r="27" spans="1:30" s="55" customFormat="1" ht="18.75" customHeight="1" x14ac:dyDescent="0.2">
      <c r="A27" s="54"/>
      <c r="B27" s="129">
        <v>20</v>
      </c>
      <c r="C27" s="197" t="s">
        <v>155</v>
      </c>
      <c r="D27" s="182"/>
      <c r="E27" s="183"/>
      <c r="F27" s="84">
        <v>128.78</v>
      </c>
      <c r="G27" s="183">
        <f t="shared" si="4"/>
        <v>1.2697059286925737E-2</v>
      </c>
      <c r="H27" s="84"/>
      <c r="I27" s="183"/>
      <c r="J27" s="184">
        <f t="shared" si="2"/>
        <v>128.78</v>
      </c>
      <c r="K27" s="185">
        <f t="shared" si="5"/>
        <v>8.5042343129429834E-3</v>
      </c>
      <c r="L27" s="182">
        <v>4257.3265760500071</v>
      </c>
      <c r="M27" s="185">
        <f t="shared" si="6"/>
        <v>6.8220608951346578E-3</v>
      </c>
      <c r="N27" s="181"/>
      <c r="P27" s="206"/>
      <c r="Q27"/>
      <c r="S27"/>
      <c r="T27" s="194"/>
      <c r="U27" s="193"/>
      <c r="V27" s="104"/>
      <c r="W27" s="104"/>
      <c r="X27" s="190"/>
      <c r="Y27" s="190"/>
      <c r="Z27" s="175"/>
      <c r="AA27" s="175"/>
      <c r="AB27" s="175"/>
      <c r="AC27" s="175"/>
      <c r="AD27" s="175"/>
    </row>
    <row r="28" spans="1:30" s="55" customFormat="1" ht="18.75" customHeight="1" x14ac:dyDescent="0.2">
      <c r="A28" s="54"/>
      <c r="B28" s="129">
        <v>21</v>
      </c>
      <c r="C28" s="197" t="s">
        <v>156</v>
      </c>
      <c r="D28" s="182"/>
      <c r="E28" s="183"/>
      <c r="F28" s="84">
        <v>402.4</v>
      </c>
      <c r="G28" s="183">
        <f t="shared" si="4"/>
        <v>3.9674612960544468E-2</v>
      </c>
      <c r="H28" s="84">
        <v>3.24</v>
      </c>
      <c r="I28" s="183">
        <f>+H28/$H$30</f>
        <v>1.4397576983777481E-3</v>
      </c>
      <c r="J28" s="184">
        <f>+F28+H28+D28</f>
        <v>405.64</v>
      </c>
      <c r="K28" s="185">
        <f t="shared" si="5"/>
        <v>2.6787215458162691E-2</v>
      </c>
      <c r="L28" s="182">
        <v>7600.403444518106</v>
      </c>
      <c r="M28" s="185">
        <f t="shared" si="6"/>
        <v>1.2179102119575026E-2</v>
      </c>
      <c r="N28" s="181"/>
      <c r="P28" s="206"/>
      <c r="Q28"/>
      <c r="S28"/>
      <c r="T28" s="194"/>
      <c r="U28" s="193"/>
      <c r="V28" s="104"/>
      <c r="W28" s="104"/>
      <c r="X28" s="190"/>
      <c r="Y28" s="190"/>
      <c r="Z28" s="175"/>
      <c r="AA28" s="175"/>
      <c r="AB28" s="175"/>
      <c r="AC28" s="175"/>
      <c r="AD28" s="175"/>
    </row>
    <row r="29" spans="1:30" s="55" customFormat="1" ht="18.75" customHeight="1" thickBot="1" x14ac:dyDescent="0.25">
      <c r="A29" s="54"/>
      <c r="B29" s="129"/>
      <c r="C29" s="196"/>
      <c r="D29" s="182"/>
      <c r="E29" s="183"/>
      <c r="F29" s="84"/>
      <c r="G29" s="183"/>
      <c r="H29" s="84"/>
      <c r="I29" s="183"/>
      <c r="J29" s="184"/>
      <c r="K29" s="185"/>
      <c r="L29" s="182"/>
      <c r="M29" s="185"/>
      <c r="N29" s="181"/>
      <c r="P29" s="206"/>
      <c r="Q29"/>
      <c r="R29"/>
      <c r="S29"/>
      <c r="U29" s="193"/>
      <c r="V29" s="104"/>
      <c r="W29" s="104"/>
      <c r="X29" s="190"/>
      <c r="Y29" s="190"/>
      <c r="Z29" s="175"/>
      <c r="AA29" s="175"/>
      <c r="AB29" s="175"/>
      <c r="AC29" s="175"/>
      <c r="AD29" s="175"/>
    </row>
    <row r="30" spans="1:30" s="55" customFormat="1" ht="18.75" customHeight="1" thickTop="1" thickBot="1" x14ac:dyDescent="0.25">
      <c r="A30" s="54"/>
      <c r="B30" s="153"/>
      <c r="C30" s="198" t="s">
        <v>2</v>
      </c>
      <c r="D30" s="199">
        <f>SUM(D8:D29)</f>
        <v>2750.1600000000003</v>
      </c>
      <c r="E30" s="189">
        <f>+D30/D$30</f>
        <v>1</v>
      </c>
      <c r="F30" s="201">
        <f>SUM(F8:F29)</f>
        <v>10142.505999999999</v>
      </c>
      <c r="G30" s="189">
        <f t="shared" si="4"/>
        <v>1</v>
      </c>
      <c r="H30" s="186">
        <f>SUM(H8:H29)</f>
        <v>2250.3786599999994</v>
      </c>
      <c r="I30" s="189">
        <f>+H30/H$30</f>
        <v>1</v>
      </c>
      <c r="J30" s="187">
        <f>SUM(J8:J29)</f>
        <v>15143.04466</v>
      </c>
      <c r="K30" s="189">
        <f>+J30/J$30</f>
        <v>1</v>
      </c>
      <c r="L30" s="188">
        <f>SUM(L8:L29)</f>
        <v>624052.85462729272</v>
      </c>
      <c r="M30" s="189">
        <f>+L30/L$30</f>
        <v>1</v>
      </c>
      <c r="N30" s="181"/>
      <c r="P30" s="220"/>
      <c r="Q30" s="220"/>
      <c r="R30" s="220"/>
      <c r="S30" s="219"/>
      <c r="T30" s="220"/>
      <c r="U30" s="220"/>
      <c r="V30" s="220"/>
      <c r="W30" s="220"/>
      <c r="X30" s="257"/>
      <c r="Y30" s="257"/>
      <c r="Z30" s="257"/>
      <c r="AA30" s="175"/>
      <c r="AB30" s="175"/>
      <c r="AC30" s="175"/>
      <c r="AD30" s="175"/>
    </row>
    <row r="31" spans="1:30" s="55" customFormat="1" ht="18.75" customHeight="1" x14ac:dyDescent="0.2">
      <c r="A31" s="54"/>
      <c r="B31" s="362" t="s">
        <v>194</v>
      </c>
      <c r="C31" s="95"/>
      <c r="D31" s="212"/>
      <c r="E31" s="181"/>
      <c r="F31" s="212"/>
      <c r="G31" s="181"/>
      <c r="H31" s="212"/>
      <c r="I31" s="181"/>
      <c r="J31" s="98"/>
      <c r="K31" s="181"/>
      <c r="L31" s="98"/>
      <c r="M31" s="181"/>
      <c r="N31" s="181"/>
      <c r="P31" s="224"/>
      <c r="Q31" s="219"/>
      <c r="R31" s="220"/>
      <c r="S31" s="219"/>
      <c r="T31" s="258"/>
      <c r="U31" s="257"/>
      <c r="V31" s="220"/>
      <c r="W31" s="220"/>
      <c r="X31" s="257"/>
      <c r="Y31" s="257"/>
      <c r="Z31" s="257"/>
      <c r="AA31" s="175"/>
      <c r="AB31" s="175"/>
      <c r="AC31" s="175"/>
      <c r="AD31" s="175"/>
    </row>
    <row r="32" spans="1:30" s="55" customFormat="1" ht="18.75" customHeight="1" x14ac:dyDescent="0.2">
      <c r="A32" s="191"/>
      <c r="B32" s="54"/>
      <c r="C32" s="54"/>
      <c r="D32" s="278"/>
      <c r="E32" s="317"/>
      <c r="F32" s="278"/>
      <c r="G32" s="317"/>
      <c r="H32" s="278"/>
      <c r="I32" s="54"/>
      <c r="J32" s="54"/>
      <c r="K32" s="54"/>
      <c r="L32" s="54"/>
      <c r="M32" s="54"/>
      <c r="N32" s="54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</row>
    <row r="33" spans="1:26" s="55" customFormat="1" ht="18.75" customHeight="1" x14ac:dyDescent="0.2">
      <c r="A33" s="54"/>
      <c r="B33" s="54"/>
      <c r="C33" s="54"/>
      <c r="D33" s="192"/>
      <c r="E33" s="192"/>
      <c r="F33" s="54"/>
      <c r="G33" s="54"/>
      <c r="H33" s="54"/>
      <c r="I33" s="54"/>
      <c r="J33" s="54"/>
      <c r="K33" s="54"/>
      <c r="L33" s="84"/>
      <c r="M33" s="54"/>
      <c r="N33" s="54"/>
      <c r="P33" s="220"/>
      <c r="Q33" s="220"/>
      <c r="R33" s="220"/>
      <c r="S33" s="220"/>
      <c r="T33" s="220"/>
      <c r="U33" s="259" t="s">
        <v>62</v>
      </c>
      <c r="V33" s="259" t="s">
        <v>35</v>
      </c>
      <c r="W33" s="259" t="s">
        <v>36</v>
      </c>
      <c r="X33" s="260"/>
      <c r="Y33" s="220"/>
      <c r="Z33" s="220"/>
    </row>
    <row r="34" spans="1:26" x14ac:dyDescent="0.2">
      <c r="A34" s="9"/>
      <c r="B34" s="9"/>
      <c r="C34" s="9"/>
      <c r="D34" s="26"/>
      <c r="E34" s="26"/>
      <c r="F34" s="9"/>
      <c r="G34" s="9"/>
      <c r="H34" s="9"/>
      <c r="I34" s="9"/>
      <c r="J34" s="9"/>
      <c r="K34" s="9"/>
      <c r="L34" s="9"/>
      <c r="M34" s="9"/>
      <c r="N34" s="9"/>
      <c r="P34" s="219"/>
      <c r="Q34" s="219" t="s">
        <v>7</v>
      </c>
      <c r="R34" s="226">
        <v>0</v>
      </c>
      <c r="S34" s="261">
        <f>R34/R36</f>
        <v>0</v>
      </c>
      <c r="T34" s="219"/>
      <c r="U34" s="262">
        <f>+U35/X35</f>
        <v>0.18161209068242953</v>
      </c>
      <c r="V34" s="262">
        <f>+V35/X35</f>
        <v>0.66977983805272612</v>
      </c>
      <c r="W34" s="262">
        <f>+W35/X35</f>
        <v>0.14860807126484427</v>
      </c>
      <c r="X34" s="261"/>
      <c r="Y34" s="219"/>
      <c r="Z34" s="219"/>
    </row>
    <row r="35" spans="1:26" x14ac:dyDescent="0.2">
      <c r="A35" s="9"/>
      <c r="B35" s="9"/>
      <c r="C35" s="9"/>
      <c r="D35" s="26"/>
      <c r="E35" s="26"/>
      <c r="F35" s="9"/>
      <c r="G35" s="9"/>
      <c r="H35" s="9"/>
      <c r="I35" s="9"/>
      <c r="J35" s="9"/>
      <c r="K35" s="9"/>
      <c r="L35" s="9"/>
      <c r="M35" s="9"/>
      <c r="N35" s="9"/>
      <c r="P35" s="219"/>
      <c r="Q35" s="219" t="s">
        <v>9</v>
      </c>
      <c r="R35" s="226">
        <f>J30</f>
        <v>15143.04466</v>
      </c>
      <c r="S35" s="261">
        <f>R35/R36</f>
        <v>1</v>
      </c>
      <c r="T35" s="219" t="s">
        <v>40</v>
      </c>
      <c r="U35" s="225">
        <f>D30</f>
        <v>2750.1600000000003</v>
      </c>
      <c r="V35" s="225">
        <f>F30</f>
        <v>10142.505999999999</v>
      </c>
      <c r="W35" s="225">
        <f>+H30</f>
        <v>2250.3786599999994</v>
      </c>
      <c r="X35" s="226">
        <f>SUM(U35:W35)</f>
        <v>15143.04466</v>
      </c>
      <c r="Y35" s="219"/>
      <c r="Z35" s="219"/>
    </row>
    <row r="36" spans="1:26" x14ac:dyDescent="0.2">
      <c r="A36" s="9"/>
      <c r="B36" s="9"/>
      <c r="C36" s="9"/>
      <c r="D36" s="26"/>
      <c r="E36" s="26"/>
      <c r="F36" s="9"/>
      <c r="G36" s="9"/>
      <c r="H36" s="9"/>
      <c r="I36" s="9"/>
      <c r="J36" s="9"/>
      <c r="K36" s="9"/>
      <c r="L36" s="9"/>
      <c r="M36" s="9"/>
      <c r="N36" s="9"/>
      <c r="P36" s="219"/>
      <c r="Q36" s="219"/>
      <c r="R36" s="226">
        <f>SUM(R34:R35)</f>
        <v>15143.04466</v>
      </c>
      <c r="S36" s="219"/>
      <c r="T36" s="219"/>
      <c r="U36" s="219"/>
      <c r="V36" s="219"/>
      <c r="W36" s="219"/>
      <c r="X36" s="219"/>
      <c r="Y36" s="219"/>
      <c r="Z36" s="219"/>
    </row>
    <row r="37" spans="1:26" x14ac:dyDescent="0.2">
      <c r="A37" s="9"/>
      <c r="B37" s="9"/>
      <c r="C37" s="9"/>
      <c r="D37" s="26"/>
      <c r="E37" s="26"/>
      <c r="F37" s="9"/>
      <c r="G37" s="9"/>
      <c r="H37" s="9"/>
      <c r="I37" s="9"/>
      <c r="J37" s="9"/>
      <c r="K37" s="9"/>
      <c r="L37" s="9"/>
      <c r="M37" s="9"/>
      <c r="N37" s="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</row>
    <row r="38" spans="1:26" x14ac:dyDescent="0.2">
      <c r="A38" s="9"/>
      <c r="B38" s="9"/>
      <c r="C38" s="9"/>
      <c r="D38" s="26"/>
      <c r="E38" s="26"/>
      <c r="F38" s="9"/>
      <c r="G38" s="9"/>
      <c r="H38" s="9"/>
      <c r="I38" s="9"/>
      <c r="J38" s="9"/>
      <c r="K38" s="9"/>
      <c r="L38" s="9"/>
      <c r="M38" s="9"/>
      <c r="N38" s="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</row>
    <row r="39" spans="1:26" x14ac:dyDescent="0.2">
      <c r="A39" s="9"/>
      <c r="B39" s="9"/>
      <c r="C39" s="9"/>
      <c r="D39" s="26"/>
      <c r="E39" s="26"/>
      <c r="F39" s="9"/>
      <c r="G39" s="9"/>
      <c r="H39" s="9"/>
      <c r="I39" s="9"/>
      <c r="J39" s="9"/>
      <c r="K39" s="9"/>
      <c r="L39" s="9"/>
      <c r="M39" s="9"/>
      <c r="N39" s="9"/>
      <c r="P39" s="219"/>
      <c r="Q39" s="219"/>
      <c r="R39" s="226"/>
      <c r="S39" s="261"/>
      <c r="T39" s="219"/>
      <c r="U39" s="226"/>
      <c r="V39" s="226"/>
      <c r="W39" s="261"/>
      <c r="X39" s="219"/>
      <c r="Y39" s="219"/>
      <c r="Z39" s="219"/>
    </row>
    <row r="40" spans="1:26" x14ac:dyDescent="0.2">
      <c r="A40" s="9"/>
      <c r="B40" s="9"/>
      <c r="C40" s="9"/>
      <c r="D40" s="26"/>
      <c r="E40" s="26"/>
      <c r="F40" s="9"/>
      <c r="G40" s="9"/>
      <c r="H40" s="9"/>
      <c r="I40" s="9"/>
      <c r="J40" s="9"/>
      <c r="K40" s="9"/>
      <c r="L40" s="9"/>
      <c r="M40" s="9"/>
      <c r="N40" s="9"/>
      <c r="P40" s="219"/>
      <c r="Q40" s="219"/>
      <c r="R40" s="226"/>
      <c r="S40" s="261"/>
      <c r="T40" s="219"/>
      <c r="U40" s="226"/>
      <c r="V40" s="226"/>
      <c r="W40" s="261"/>
      <c r="X40" s="219"/>
      <c r="Y40" s="219"/>
      <c r="Z40" s="219"/>
    </row>
    <row r="41" spans="1:26" x14ac:dyDescent="0.2">
      <c r="A41" s="9"/>
      <c r="B41" s="9"/>
      <c r="C41" s="9"/>
      <c r="D41" s="26"/>
      <c r="E41" s="26"/>
      <c r="F41" s="9"/>
      <c r="G41" s="9"/>
      <c r="H41" s="9"/>
      <c r="I41" s="9"/>
      <c r="J41" s="9"/>
      <c r="K41" s="9"/>
      <c r="L41" s="9"/>
      <c r="M41" s="9"/>
      <c r="N41" s="9"/>
      <c r="P41" s="219"/>
      <c r="Q41" s="219"/>
      <c r="R41" s="226"/>
      <c r="S41" s="261"/>
      <c r="T41" s="219"/>
      <c r="U41" s="226"/>
      <c r="V41" s="226"/>
      <c r="W41" s="219"/>
      <c r="X41" s="219"/>
      <c r="Y41" s="219"/>
      <c r="Z41" s="219"/>
    </row>
    <row r="42" spans="1:26" x14ac:dyDescent="0.2">
      <c r="A42" s="9"/>
      <c r="B42" s="9"/>
      <c r="C42" s="9"/>
      <c r="D42" s="26"/>
      <c r="E42" s="26"/>
      <c r="F42" s="9"/>
      <c r="G42" s="9"/>
      <c r="H42" s="9"/>
      <c r="I42" s="9"/>
      <c r="J42" s="9"/>
      <c r="K42" s="9"/>
      <c r="L42" s="9"/>
      <c r="M42" s="9"/>
      <c r="N42" s="9"/>
      <c r="P42" s="219"/>
      <c r="Q42" s="219"/>
      <c r="R42" s="263"/>
      <c r="S42" s="219"/>
      <c r="T42" s="219"/>
      <c r="U42" s="219"/>
      <c r="V42" s="219"/>
      <c r="W42" s="219"/>
      <c r="X42" s="219"/>
      <c r="Y42" s="219"/>
      <c r="Z42" s="219"/>
    </row>
    <row r="43" spans="1:26" x14ac:dyDescent="0.2">
      <c r="A43" s="9"/>
      <c r="B43" s="9"/>
      <c r="C43" s="9"/>
      <c r="D43" s="26"/>
      <c r="E43" s="26"/>
      <c r="F43" s="9"/>
      <c r="G43" s="9"/>
      <c r="H43" s="9"/>
      <c r="I43" s="9"/>
      <c r="J43" s="9"/>
      <c r="K43" s="9"/>
      <c r="L43" s="9"/>
      <c r="M43" s="9"/>
      <c r="N43" s="9"/>
      <c r="P43" s="219"/>
      <c r="Q43" s="219"/>
      <c r="R43" s="263"/>
      <c r="S43" s="219"/>
      <c r="T43" s="219"/>
      <c r="U43" s="219"/>
      <c r="V43" s="219"/>
      <c r="W43" s="219"/>
      <c r="X43" s="219"/>
      <c r="Y43" s="219"/>
      <c r="Z43" s="219"/>
    </row>
    <row r="44" spans="1:26" x14ac:dyDescent="0.2">
      <c r="A44" s="9"/>
      <c r="B44" s="9"/>
      <c r="C44" s="9"/>
      <c r="D44" s="26"/>
      <c r="E44" s="26"/>
      <c r="F44" s="9"/>
      <c r="G44" s="9"/>
      <c r="H44" s="9"/>
      <c r="I44" s="9"/>
      <c r="J44" s="9"/>
      <c r="K44" s="9"/>
      <c r="L44" s="9"/>
      <c r="M44" s="9"/>
      <c r="N44" s="9"/>
      <c r="P44" s="35"/>
      <c r="Q44" s="35"/>
      <c r="R44" s="38"/>
      <c r="S44" s="36"/>
      <c r="T44" s="35"/>
      <c r="U44" s="35"/>
      <c r="V44" s="35"/>
      <c r="W44" s="35"/>
      <c r="X44" s="35"/>
      <c r="Y44" s="35"/>
    </row>
    <row r="45" spans="1:26" x14ac:dyDescent="0.2">
      <c r="A45" s="9"/>
      <c r="B45" s="9"/>
      <c r="C45" s="9"/>
      <c r="D45" s="26"/>
      <c r="E45" s="26"/>
      <c r="F45" s="9"/>
      <c r="G45" s="9"/>
      <c r="H45" s="9"/>
      <c r="I45" s="9"/>
      <c r="J45" s="9"/>
      <c r="K45" s="9"/>
      <c r="L45" s="9"/>
      <c r="M45" s="9"/>
      <c r="N45" s="9"/>
      <c r="P45" s="35"/>
      <c r="Q45" s="35"/>
      <c r="R45" s="38"/>
      <c r="S45" s="36"/>
      <c r="T45" s="35"/>
      <c r="U45" s="35"/>
      <c r="V45" s="35"/>
      <c r="W45" s="35"/>
      <c r="X45" s="35"/>
      <c r="Y45" s="35"/>
    </row>
    <row r="46" spans="1:26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P46" s="35"/>
      <c r="Q46" s="35"/>
      <c r="R46" s="38"/>
      <c r="S46" s="36"/>
      <c r="T46" s="35"/>
      <c r="U46" s="35"/>
      <c r="V46" s="35"/>
      <c r="W46" s="35"/>
      <c r="X46" s="35"/>
      <c r="Y46" s="35"/>
    </row>
    <row r="47" spans="1:26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P47" s="35"/>
      <c r="Q47" s="35"/>
      <c r="R47" s="38"/>
      <c r="S47" s="36"/>
      <c r="T47" s="35"/>
      <c r="U47" s="35"/>
      <c r="V47" s="35"/>
      <c r="W47" s="35"/>
      <c r="X47" s="35"/>
      <c r="Y47" s="35"/>
    </row>
    <row r="48" spans="1:26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P48" s="35"/>
      <c r="Q48" s="35"/>
      <c r="R48" s="38"/>
      <c r="S48" s="36"/>
      <c r="T48" s="35"/>
      <c r="U48" s="35"/>
      <c r="V48" s="35"/>
      <c r="W48" s="35"/>
      <c r="X48" s="35"/>
      <c r="Y48" s="35"/>
    </row>
    <row r="49" spans="1:26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P49" s="35"/>
      <c r="Q49" s="35"/>
      <c r="R49" s="38"/>
      <c r="S49" s="36"/>
      <c r="T49" s="35"/>
      <c r="U49" s="35"/>
      <c r="V49" s="35"/>
      <c r="W49" s="35"/>
      <c r="X49" s="35"/>
      <c r="Y49" s="35"/>
    </row>
    <row r="50" spans="1:26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P50" s="35"/>
      <c r="Q50" s="35"/>
      <c r="R50" s="38"/>
      <c r="S50" s="36"/>
      <c r="T50" s="35"/>
      <c r="U50" s="35"/>
      <c r="V50" s="35"/>
      <c r="W50" s="35"/>
      <c r="X50" s="35"/>
      <c r="Y50" s="35"/>
    </row>
    <row r="51" spans="1:26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P51" s="35"/>
      <c r="Q51" s="35"/>
      <c r="R51" s="38"/>
      <c r="S51" s="36"/>
      <c r="T51" s="35"/>
      <c r="U51" s="35"/>
      <c r="V51" s="35"/>
      <c r="W51" s="35"/>
      <c r="X51" s="35"/>
      <c r="Y51" s="35"/>
    </row>
    <row r="52" spans="1:26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P52" s="35"/>
      <c r="Q52" s="35"/>
      <c r="R52" s="38"/>
      <c r="S52" s="36"/>
      <c r="T52" s="35"/>
      <c r="U52" s="35"/>
      <c r="V52" s="35"/>
      <c r="W52" s="35"/>
      <c r="X52" s="35"/>
      <c r="Y52" s="35"/>
    </row>
    <row r="53" spans="1:26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P53" s="35"/>
      <c r="Q53" s="35"/>
      <c r="R53" s="38"/>
      <c r="S53" s="36"/>
      <c r="T53" s="35"/>
      <c r="U53" s="35"/>
      <c r="V53" s="35"/>
      <c r="W53" s="35"/>
      <c r="X53" s="35"/>
      <c r="Y53" s="35"/>
    </row>
    <row r="54" spans="1:26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P54" s="35"/>
      <c r="Q54" s="35"/>
      <c r="R54" s="38"/>
      <c r="S54" s="36"/>
      <c r="T54" s="35"/>
      <c r="U54" s="35"/>
      <c r="V54" s="35"/>
      <c r="W54" s="35"/>
      <c r="X54" s="35"/>
      <c r="Y54" s="35"/>
    </row>
    <row r="55" spans="1:26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P55" s="35"/>
      <c r="Q55" s="35"/>
      <c r="R55" s="38"/>
      <c r="S55" s="36"/>
      <c r="T55" s="35"/>
      <c r="U55" s="35"/>
      <c r="V55" s="35"/>
      <c r="W55" s="35"/>
      <c r="X55" s="35"/>
      <c r="Y55" s="35"/>
    </row>
    <row r="56" spans="1:26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P56" s="35"/>
      <c r="Q56" s="35"/>
      <c r="R56" s="37"/>
      <c r="S56" s="36"/>
      <c r="T56" s="35"/>
      <c r="U56" s="35"/>
      <c r="V56" s="35"/>
      <c r="W56" s="35"/>
      <c r="X56" s="35"/>
      <c r="Y56" s="35"/>
    </row>
    <row r="57" spans="1:26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6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239"/>
      <c r="P58" s="239"/>
      <c r="Q58" s="239"/>
      <c r="R58" s="244"/>
      <c r="S58" s="239"/>
      <c r="T58" s="239"/>
      <c r="U58" s="239"/>
      <c r="V58" s="239"/>
      <c r="W58" s="239"/>
      <c r="X58" s="35"/>
      <c r="Y58" s="35"/>
    </row>
    <row r="59" spans="1:26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239"/>
      <c r="P59" s="239"/>
      <c r="Q59" s="239"/>
      <c r="R59" s="239"/>
      <c r="S59" s="239"/>
      <c r="T59" s="239"/>
      <c r="U59" s="239"/>
      <c r="V59" s="239"/>
      <c r="W59" s="239"/>
      <c r="X59" s="35"/>
      <c r="Y59" s="35"/>
    </row>
    <row r="60" spans="1:26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239"/>
      <c r="P60" s="239"/>
      <c r="Q60" s="239"/>
      <c r="R60" s="239"/>
      <c r="S60" s="239"/>
      <c r="T60" s="239"/>
      <c r="U60" s="239"/>
      <c r="V60" s="239"/>
      <c r="W60" s="239"/>
      <c r="X60" s="35"/>
      <c r="Y60" s="35"/>
    </row>
    <row r="61" spans="1:26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239"/>
      <c r="P61" s="239"/>
      <c r="Q61" s="239"/>
      <c r="R61" s="239"/>
      <c r="S61" s="239"/>
      <c r="T61" s="239"/>
      <c r="U61" s="239"/>
      <c r="V61" s="239"/>
      <c r="W61" s="239"/>
      <c r="X61" s="35"/>
      <c r="Y61" s="35"/>
    </row>
    <row r="62" spans="1:26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239"/>
      <c r="P62" s="239" t="s">
        <v>91</v>
      </c>
      <c r="Q62" s="239" t="s">
        <v>92</v>
      </c>
      <c r="R62" s="239"/>
      <c r="S62" s="239"/>
      <c r="T62" s="239"/>
      <c r="U62" s="239"/>
      <c r="V62" s="239"/>
      <c r="W62" s="239"/>
      <c r="X62" s="35"/>
      <c r="Y62" s="35"/>
    </row>
    <row r="63" spans="1:26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239"/>
      <c r="P63" s="239" t="s">
        <v>185</v>
      </c>
      <c r="Q63" s="239" t="s">
        <v>63</v>
      </c>
      <c r="R63" s="245">
        <f t="shared" ref="R63:R72" si="7">+U63/SUM($U$63:$U$84)</f>
        <v>0.34654325585275009</v>
      </c>
      <c r="S63" s="256"/>
      <c r="T63" s="239" t="s">
        <v>185</v>
      </c>
      <c r="U63" s="239">
        <v>5247.72</v>
      </c>
      <c r="V63" s="245">
        <f>+U63/$U$85</f>
        <v>0.34654325585275009</v>
      </c>
      <c r="W63" s="239"/>
      <c r="X63" s="35" t="s">
        <v>63</v>
      </c>
      <c r="Y63" s="35" t="s">
        <v>185</v>
      </c>
      <c r="Z63" s="193">
        <v>5247.72</v>
      </c>
    </row>
    <row r="64" spans="1:26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239"/>
      <c r="P64" s="239" t="s">
        <v>38</v>
      </c>
      <c r="Q64" s="239" t="s">
        <v>162</v>
      </c>
      <c r="R64" s="245">
        <f t="shared" si="7"/>
        <v>0.25644512627356941</v>
      </c>
      <c r="S64" s="256"/>
      <c r="T64" s="239" t="s">
        <v>38</v>
      </c>
      <c r="U64" s="239">
        <v>3883.36</v>
      </c>
      <c r="V64" s="245">
        <f t="shared" ref="V64:V71" si="8">+U64/$U$85</f>
        <v>0.25644512627356941</v>
      </c>
      <c r="W64" s="239"/>
      <c r="X64" t="s">
        <v>162</v>
      </c>
      <c r="Y64" t="s">
        <v>38</v>
      </c>
      <c r="Z64" s="193">
        <v>3883.36</v>
      </c>
    </row>
    <row r="65" spans="1:26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239"/>
      <c r="P65" s="239" t="s">
        <v>184</v>
      </c>
      <c r="Q65" s="239" t="s">
        <v>164</v>
      </c>
      <c r="R65" s="245">
        <f t="shared" si="7"/>
        <v>7.4359748999115766E-2</v>
      </c>
      <c r="S65" s="256"/>
      <c r="T65" s="239" t="s">
        <v>184</v>
      </c>
      <c r="U65" s="239">
        <v>1126.0330000000001</v>
      </c>
      <c r="V65" s="245">
        <f t="shared" si="8"/>
        <v>7.4359748999115766E-2</v>
      </c>
      <c r="W65" s="239"/>
      <c r="X65" s="35" t="s">
        <v>164</v>
      </c>
      <c r="Y65" s="35" t="s">
        <v>184</v>
      </c>
      <c r="Z65" s="193">
        <v>1126.0330000000001</v>
      </c>
    </row>
    <row r="66" spans="1:26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239"/>
      <c r="P66" s="239" t="s">
        <v>144</v>
      </c>
      <c r="Q66" s="239" t="s">
        <v>93</v>
      </c>
      <c r="R66" s="245">
        <f t="shared" si="7"/>
        <v>6.8776789832171073E-2</v>
      </c>
      <c r="S66" s="256"/>
      <c r="T66" s="239" t="s">
        <v>144</v>
      </c>
      <c r="U66" s="239">
        <v>1041.4900000000002</v>
      </c>
      <c r="V66" s="245">
        <f t="shared" si="8"/>
        <v>6.8776789832171073E-2</v>
      </c>
      <c r="W66" s="239"/>
      <c r="X66" s="35" t="s">
        <v>93</v>
      </c>
      <c r="Y66" s="35" t="s">
        <v>144</v>
      </c>
      <c r="Z66" s="193">
        <v>1041.4900000000002</v>
      </c>
    </row>
    <row r="67" spans="1:26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239"/>
      <c r="P67" s="239" t="s">
        <v>178</v>
      </c>
      <c r="Q67" s="239" t="s">
        <v>157</v>
      </c>
      <c r="R67" s="245">
        <f t="shared" si="7"/>
        <v>6.2597715405535909E-2</v>
      </c>
      <c r="S67" s="256"/>
      <c r="T67" s="239" t="s">
        <v>178</v>
      </c>
      <c r="U67" s="239">
        <v>947.92000000000007</v>
      </c>
      <c r="V67" s="245">
        <f t="shared" si="8"/>
        <v>6.2597715405535909E-2</v>
      </c>
      <c r="W67" s="239"/>
      <c r="X67" t="s">
        <v>157</v>
      </c>
      <c r="Y67" s="35" t="s">
        <v>178</v>
      </c>
      <c r="Z67" s="193">
        <v>947.92000000000007</v>
      </c>
    </row>
    <row r="68" spans="1:26" x14ac:dyDescent="0.2">
      <c r="A68" s="9"/>
      <c r="B68" s="9"/>
      <c r="C68" s="23"/>
      <c r="D68" s="23"/>
      <c r="E68" s="9"/>
      <c r="F68" s="9"/>
      <c r="G68" s="9"/>
      <c r="H68" s="9"/>
      <c r="I68" s="9"/>
      <c r="J68" s="9"/>
      <c r="K68" s="9"/>
      <c r="L68" s="9"/>
      <c r="M68" s="9"/>
      <c r="N68" s="9"/>
      <c r="O68" s="239"/>
      <c r="P68" s="239" t="s">
        <v>181</v>
      </c>
      <c r="Q68" s="239" t="s">
        <v>145</v>
      </c>
      <c r="R68" s="245">
        <f t="shared" si="7"/>
        <v>3.9060176687083746E-2</v>
      </c>
      <c r="S68" s="256"/>
      <c r="T68" s="239" t="s">
        <v>181</v>
      </c>
      <c r="U68" s="239">
        <v>591.4899999999999</v>
      </c>
      <c r="V68" s="245">
        <f t="shared" si="8"/>
        <v>3.9060176687083746E-2</v>
      </c>
      <c r="W68" s="239"/>
      <c r="X68" t="s">
        <v>145</v>
      </c>
      <c r="Y68" s="35" t="s">
        <v>181</v>
      </c>
      <c r="Z68" s="193">
        <v>591.4899999999999</v>
      </c>
    </row>
    <row r="69" spans="1:26" x14ac:dyDescent="0.2">
      <c r="A69" s="9"/>
      <c r="B69" s="9"/>
      <c r="C69" s="23"/>
      <c r="D69" s="23"/>
      <c r="E69" s="9"/>
      <c r="F69" s="9"/>
      <c r="G69" s="9"/>
      <c r="H69" s="9"/>
      <c r="I69" s="9"/>
      <c r="J69" s="9"/>
      <c r="K69" s="9"/>
      <c r="L69" s="9"/>
      <c r="M69" s="9"/>
      <c r="N69" s="9"/>
      <c r="O69" s="239"/>
      <c r="P69" s="239" t="s">
        <v>180</v>
      </c>
      <c r="Q69" s="239" t="s">
        <v>141</v>
      </c>
      <c r="R69" s="245">
        <f t="shared" si="7"/>
        <v>3.1099162062432965E-2</v>
      </c>
      <c r="S69" s="256"/>
      <c r="T69" s="239" t="s">
        <v>180</v>
      </c>
      <c r="U69" s="239">
        <v>470.93600000000004</v>
      </c>
      <c r="V69" s="245">
        <f t="shared" si="8"/>
        <v>3.1099162062432965E-2</v>
      </c>
      <c r="W69" s="239"/>
      <c r="X69" s="35" t="s">
        <v>141</v>
      </c>
      <c r="Y69" t="s">
        <v>180</v>
      </c>
      <c r="Z69" s="193">
        <v>470.93600000000004</v>
      </c>
    </row>
    <row r="70" spans="1:26" x14ac:dyDescent="0.2">
      <c r="A70" s="9"/>
      <c r="B70" s="9"/>
      <c r="C70" s="9"/>
      <c r="D70" s="9"/>
      <c r="E70" s="23"/>
      <c r="F70" s="24"/>
      <c r="G70" s="9"/>
      <c r="H70" s="9"/>
      <c r="I70" s="9"/>
      <c r="J70" s="24"/>
      <c r="K70" s="9"/>
      <c r="L70" s="9"/>
      <c r="M70" s="9"/>
      <c r="N70" s="9"/>
      <c r="O70" s="239"/>
      <c r="P70" s="239" t="s">
        <v>39</v>
      </c>
      <c r="Q70" s="239" t="s">
        <v>41</v>
      </c>
      <c r="R70" s="245">
        <f t="shared" si="7"/>
        <v>2.8252574670806E-2</v>
      </c>
      <c r="S70" s="256"/>
      <c r="T70" s="239" t="s">
        <v>39</v>
      </c>
      <c r="U70" s="239">
        <v>427.83</v>
      </c>
      <c r="V70" s="245">
        <f t="shared" si="8"/>
        <v>2.8252574670806E-2</v>
      </c>
      <c r="W70" s="239"/>
      <c r="X70" t="s">
        <v>41</v>
      </c>
      <c r="Y70" s="35" t="s">
        <v>39</v>
      </c>
      <c r="Z70" s="193">
        <v>427.83</v>
      </c>
    </row>
    <row r="71" spans="1:26" x14ac:dyDescent="0.2">
      <c r="A71" s="9"/>
      <c r="B71" s="9"/>
      <c r="C71" s="9"/>
      <c r="D71" s="9"/>
      <c r="E71" s="23"/>
      <c r="F71" s="24"/>
      <c r="G71" s="9"/>
      <c r="H71" s="9"/>
      <c r="I71" s="9"/>
      <c r="J71" s="9"/>
      <c r="K71" s="9"/>
      <c r="L71" s="9"/>
      <c r="M71" s="9"/>
      <c r="N71" s="9"/>
      <c r="O71" s="239"/>
      <c r="P71" s="239" t="s">
        <v>156</v>
      </c>
      <c r="Q71" s="239" t="s">
        <v>67</v>
      </c>
      <c r="R71" s="245">
        <f t="shared" si="7"/>
        <v>2.6787215458162695E-2</v>
      </c>
      <c r="S71" s="256"/>
      <c r="T71" s="239" t="s">
        <v>156</v>
      </c>
      <c r="U71" s="239">
        <v>405.64</v>
      </c>
      <c r="V71" s="245">
        <f t="shared" si="8"/>
        <v>2.6787215458162695E-2</v>
      </c>
      <c r="W71" s="239"/>
      <c r="X71" t="s">
        <v>67</v>
      </c>
      <c r="Y71" t="s">
        <v>156</v>
      </c>
      <c r="Z71" s="193">
        <v>405.64</v>
      </c>
    </row>
    <row r="72" spans="1:26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239"/>
      <c r="P72" s="239" t="s">
        <v>71</v>
      </c>
      <c r="Q72" s="239" t="s">
        <v>159</v>
      </c>
      <c r="R72" s="245">
        <f t="shared" si="7"/>
        <v>1.7429784163365204E-2</v>
      </c>
      <c r="S72" s="256"/>
      <c r="T72" s="239" t="s">
        <v>71</v>
      </c>
      <c r="U72" s="239">
        <v>263.94</v>
      </c>
      <c r="V72" s="239">
        <f>+SUM(U72:U84)</f>
        <v>1000.62566</v>
      </c>
      <c r="W72" s="245">
        <f>+V72/U85</f>
        <v>6.6078234758372573E-2</v>
      </c>
      <c r="X72" s="35" t="s">
        <v>159</v>
      </c>
      <c r="Y72" s="35" t="s">
        <v>71</v>
      </c>
      <c r="Z72" s="193">
        <v>263.94</v>
      </c>
    </row>
    <row r="73" spans="1:26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239"/>
      <c r="P73" s="239" t="s">
        <v>140</v>
      </c>
      <c r="Q73" s="239" t="s">
        <v>188</v>
      </c>
      <c r="R73" s="245">
        <f>+V72/SUM($U$63:$U$84)</f>
        <v>6.6078234758372573E-2</v>
      </c>
      <c r="S73" s="256"/>
      <c r="T73" s="239" t="s">
        <v>66</v>
      </c>
      <c r="U73" s="239">
        <v>181.31</v>
      </c>
      <c r="V73" s="239"/>
      <c r="W73" s="239"/>
      <c r="X73" t="s">
        <v>160</v>
      </c>
      <c r="Y73" t="s">
        <v>66</v>
      </c>
      <c r="Z73" s="193">
        <v>181.31</v>
      </c>
    </row>
    <row r="74" spans="1:26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239"/>
      <c r="P74" s="239"/>
      <c r="Q74" s="239"/>
      <c r="R74" s="245"/>
      <c r="S74" s="256"/>
      <c r="T74" s="239" t="s">
        <v>186</v>
      </c>
      <c r="U74" s="239">
        <v>132.69999999999999</v>
      </c>
      <c r="V74" s="239"/>
      <c r="W74" s="239"/>
      <c r="X74" s="35" t="s">
        <v>187</v>
      </c>
      <c r="Y74" s="35" t="s">
        <v>186</v>
      </c>
      <c r="Z74" s="193">
        <v>132.69999999999999</v>
      </c>
    </row>
    <row r="75" spans="1:26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239"/>
      <c r="P75" s="239"/>
      <c r="Q75" s="239"/>
      <c r="R75" s="245"/>
      <c r="S75" s="256"/>
      <c r="T75" s="239" t="s">
        <v>155</v>
      </c>
      <c r="U75" s="239">
        <v>128.78</v>
      </c>
      <c r="V75" s="239"/>
      <c r="W75" s="239"/>
      <c r="X75" t="s">
        <v>167</v>
      </c>
      <c r="Y75" s="35" t="s">
        <v>155</v>
      </c>
      <c r="Z75" s="193">
        <v>128.78</v>
      </c>
    </row>
    <row r="76" spans="1:26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239"/>
      <c r="P76" s="239"/>
      <c r="Q76" s="239"/>
      <c r="R76" s="239"/>
      <c r="S76" s="256"/>
      <c r="T76" s="239" t="s">
        <v>139</v>
      </c>
      <c r="U76" s="239">
        <v>115.22566</v>
      </c>
      <c r="V76" s="239"/>
      <c r="W76" s="239"/>
      <c r="X76" s="35" t="s">
        <v>166</v>
      </c>
      <c r="Y76" s="35" t="s">
        <v>139</v>
      </c>
      <c r="Z76" s="193">
        <v>115.22566</v>
      </c>
    </row>
    <row r="77" spans="1:26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239"/>
      <c r="P77" s="239"/>
      <c r="Q77" s="239"/>
      <c r="R77" s="239"/>
      <c r="S77" s="239"/>
      <c r="T77" s="239" t="s">
        <v>65</v>
      </c>
      <c r="U77" s="239">
        <v>113.48</v>
      </c>
      <c r="V77" s="239"/>
      <c r="W77" s="239"/>
      <c r="X77" s="35" t="s">
        <v>158</v>
      </c>
      <c r="Y77" s="35" t="s">
        <v>65</v>
      </c>
      <c r="Z77" s="193">
        <v>113.48</v>
      </c>
    </row>
    <row r="78" spans="1:26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239"/>
      <c r="P78" s="239"/>
      <c r="Q78" s="239"/>
      <c r="R78" s="239"/>
      <c r="S78" s="239"/>
      <c r="T78" s="239" t="s">
        <v>179</v>
      </c>
      <c r="U78" s="239">
        <v>33.9</v>
      </c>
      <c r="V78" s="239"/>
      <c r="W78" s="239"/>
      <c r="X78" s="35" t="s">
        <v>161</v>
      </c>
      <c r="Y78" t="s">
        <v>179</v>
      </c>
      <c r="Z78" s="193">
        <v>33.9</v>
      </c>
    </row>
    <row r="79" spans="1:26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239"/>
      <c r="P79" s="239"/>
      <c r="Q79" s="239"/>
      <c r="R79" s="239"/>
      <c r="S79" s="239"/>
      <c r="T79" s="239" t="s">
        <v>138</v>
      </c>
      <c r="U79" s="239">
        <v>18.399999999999999</v>
      </c>
      <c r="V79" s="239"/>
      <c r="W79" s="239"/>
      <c r="X79" s="35" t="s">
        <v>165</v>
      </c>
      <c r="Y79" s="35" t="s">
        <v>138</v>
      </c>
      <c r="Z79" s="193">
        <v>18.399999999999999</v>
      </c>
    </row>
    <row r="80" spans="1:26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239"/>
      <c r="P80" s="239"/>
      <c r="Q80" s="239"/>
      <c r="R80" s="239"/>
      <c r="S80" s="239"/>
      <c r="T80" s="239" t="s">
        <v>182</v>
      </c>
      <c r="U80" s="239">
        <v>10.89</v>
      </c>
      <c r="V80" s="239"/>
      <c r="W80" s="239"/>
      <c r="X80" s="35" t="s">
        <v>146</v>
      </c>
      <c r="Y80" s="35" t="s">
        <v>182</v>
      </c>
      <c r="Z80" s="193">
        <v>10.89</v>
      </c>
    </row>
    <row r="81" spans="1:26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239"/>
      <c r="P81" s="239"/>
      <c r="Q81" s="239"/>
      <c r="R81" s="239"/>
      <c r="S81" s="239"/>
      <c r="T81" s="239" t="s">
        <v>183</v>
      </c>
      <c r="U81" s="239">
        <v>2</v>
      </c>
      <c r="V81" s="239"/>
      <c r="W81" s="239"/>
      <c r="X81" s="35" t="s">
        <v>163</v>
      </c>
      <c r="Y81" s="35" t="s">
        <v>183</v>
      </c>
      <c r="Z81" s="193">
        <v>2</v>
      </c>
    </row>
    <row r="82" spans="1:26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239"/>
      <c r="P82" s="239"/>
      <c r="Q82" s="239"/>
      <c r="R82" s="239"/>
      <c r="S82" s="239"/>
      <c r="T82" s="239"/>
      <c r="U82" s="239"/>
      <c r="V82" s="239"/>
      <c r="W82" s="239"/>
      <c r="Y82" s="35"/>
      <c r="Z82" s="193"/>
    </row>
    <row r="83" spans="1:26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239"/>
      <c r="P83" s="239"/>
      <c r="Q83" s="239"/>
      <c r="R83" s="239"/>
      <c r="S83" s="239"/>
      <c r="T83" s="239"/>
      <c r="U83" s="239"/>
      <c r="V83" s="239"/>
      <c r="W83" s="239"/>
      <c r="X83" s="35"/>
      <c r="Z83" s="193"/>
    </row>
    <row r="84" spans="1:26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239"/>
      <c r="P84" s="239"/>
      <c r="Q84" s="239"/>
      <c r="R84" s="239"/>
      <c r="S84" s="239"/>
      <c r="T84" s="239"/>
      <c r="U84" s="239"/>
      <c r="V84" s="239"/>
      <c r="W84" s="239"/>
      <c r="X84" s="35"/>
      <c r="Y84" s="35"/>
    </row>
    <row r="85" spans="1:26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239"/>
      <c r="P85" s="239"/>
      <c r="Q85" s="239"/>
      <c r="R85" s="239"/>
      <c r="S85" s="239"/>
      <c r="T85" s="239"/>
      <c r="U85" s="239">
        <f>SUM(U63:U84)</f>
        <v>15143.044659999998</v>
      </c>
      <c r="V85" s="239"/>
      <c r="W85" s="239"/>
    </row>
    <row r="86" spans="1:26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239"/>
      <c r="P86" s="239"/>
      <c r="Q86" s="239"/>
      <c r="R86" s="239"/>
      <c r="S86" s="239"/>
      <c r="T86" s="239"/>
      <c r="U86" s="239"/>
      <c r="V86" s="239"/>
      <c r="W86" s="239"/>
    </row>
    <row r="87" spans="1:26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239"/>
      <c r="P87" s="239"/>
      <c r="Q87" s="239"/>
      <c r="R87" s="239"/>
      <c r="S87" s="239"/>
      <c r="T87" s="239"/>
      <c r="U87" s="239"/>
      <c r="V87" s="239"/>
      <c r="W87" s="239"/>
    </row>
    <row r="88" spans="1:26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239"/>
      <c r="P88" s="239"/>
      <c r="Q88" s="239"/>
      <c r="R88" s="239"/>
      <c r="S88" s="239"/>
      <c r="T88" s="239"/>
      <c r="U88" s="239"/>
      <c r="V88" s="239"/>
      <c r="W88" s="239"/>
    </row>
    <row r="89" spans="1:26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26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26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26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26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26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26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26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</sheetData>
  <sortState xmlns:xlrd2="http://schemas.microsoft.com/office/spreadsheetml/2017/richdata2" ref="X63:Z83">
    <sortCondition descending="1" ref="Z63:Z83"/>
  </sortState>
  <mergeCells count="6">
    <mergeCell ref="B2:M2"/>
    <mergeCell ref="B3:M3"/>
    <mergeCell ref="L6:M6"/>
    <mergeCell ref="D6:K6"/>
    <mergeCell ref="B6:B7"/>
    <mergeCell ref="C6:C7"/>
  </mergeCells>
  <printOptions horizontalCentered="1"/>
  <pageMargins left="0.78740157480314965" right="0.78740157480314965" top="0.78740157480314965" bottom="0.78740157480314965" header="0" footer="0"/>
  <pageSetup paperSize="9" scale="4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AG74"/>
  <sheetViews>
    <sheetView showGridLines="0" view="pageBreakPreview" zoomScale="90" zoomScaleNormal="70" zoomScaleSheetLayoutView="90" zoomScalePageLayoutView="40" workbookViewId="0">
      <selection activeCell="A23" sqref="A23"/>
    </sheetView>
  </sheetViews>
  <sheetFormatPr baseColWidth="10" defaultRowHeight="12.75" x14ac:dyDescent="0.2"/>
  <cols>
    <col min="1" max="1" width="4.7109375" customWidth="1"/>
    <col min="2" max="2" width="71.85546875" customWidth="1"/>
    <col min="3" max="3" width="18.42578125" customWidth="1"/>
    <col min="4" max="4" width="8.85546875" customWidth="1"/>
    <col min="5" max="5" width="14.42578125" customWidth="1"/>
    <col min="6" max="6" width="8.85546875" customWidth="1"/>
    <col min="7" max="7" width="13.5703125" customWidth="1"/>
    <col min="8" max="8" width="10.42578125" customWidth="1"/>
    <col min="9" max="9" width="18.42578125" customWidth="1"/>
    <col min="10" max="10" width="8.85546875" customWidth="1"/>
    <col min="11" max="11" width="14.42578125" customWidth="1"/>
    <col min="12" max="12" width="8.85546875" customWidth="1"/>
    <col min="13" max="13" width="12.85546875" customWidth="1"/>
    <col min="14" max="14" width="8.85546875" customWidth="1"/>
    <col min="15" max="15" width="19.28515625" bestFit="1" customWidth="1"/>
    <col min="16" max="16" width="8.42578125" customWidth="1"/>
    <col min="17" max="17" width="4.5703125" style="9" customWidth="1"/>
    <col min="18" max="18" width="34.7109375" style="219" customWidth="1"/>
    <col min="19" max="19" width="40.5703125" style="219" customWidth="1"/>
    <col min="20" max="20" width="11.42578125" style="219"/>
    <col min="21" max="21" width="65" style="219" bestFit="1" customWidth="1"/>
    <col min="22" max="22" width="11.42578125" style="219"/>
    <col min="23" max="23" width="12.42578125" style="219" customWidth="1"/>
    <col min="24" max="24" width="19" style="219" customWidth="1"/>
    <col min="25" max="25" width="13.42578125" style="219" customWidth="1"/>
    <col min="26" max="26" width="14.5703125" style="219" bestFit="1" customWidth="1"/>
    <col min="27" max="27" width="11.42578125" style="219"/>
    <col min="28" max="28" width="16.28515625" style="219" bestFit="1" customWidth="1"/>
    <col min="29" max="29" width="25.5703125" style="219" customWidth="1"/>
  </cols>
  <sheetData>
    <row r="1" spans="1:33" ht="18" x14ac:dyDescent="0.25">
      <c r="A1" s="352" t="s">
        <v>125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33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V2" s="356"/>
      <c r="W2" s="356"/>
      <c r="X2" s="356"/>
      <c r="Y2" s="356"/>
    </row>
    <row r="3" spans="1:33" s="55" customFormat="1" ht="18.75" customHeight="1" thickBot="1" x14ac:dyDescent="0.25">
      <c r="A3" s="120" t="s">
        <v>147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219"/>
      <c r="S3" s="219"/>
      <c r="T3" s="219"/>
      <c r="U3" s="219"/>
      <c r="V3" s="219"/>
      <c r="W3" s="219"/>
      <c r="X3" s="219"/>
      <c r="Y3" s="219"/>
      <c r="Z3" s="219"/>
      <c r="AA3" s="220"/>
      <c r="AB3" s="220"/>
      <c r="AC3" s="220"/>
    </row>
    <row r="4" spans="1:33" s="55" customFormat="1" ht="18.75" customHeight="1" x14ac:dyDescent="0.2">
      <c r="A4" s="349" t="s">
        <v>5</v>
      </c>
      <c r="B4" s="354" t="s">
        <v>8</v>
      </c>
      <c r="C4" s="335" t="s">
        <v>171</v>
      </c>
      <c r="D4" s="333"/>
      <c r="E4" s="333"/>
      <c r="F4" s="333"/>
      <c r="G4" s="333"/>
      <c r="H4" s="334"/>
      <c r="I4" s="335" t="s">
        <v>172</v>
      </c>
      <c r="J4" s="333"/>
      <c r="K4" s="333"/>
      <c r="L4" s="333"/>
      <c r="M4" s="333"/>
      <c r="N4" s="334"/>
      <c r="O4" s="335" t="s">
        <v>195</v>
      </c>
      <c r="P4" s="334"/>
      <c r="Q4" s="54"/>
      <c r="R4" s="219"/>
      <c r="S4" s="219"/>
      <c r="T4" s="219"/>
      <c r="U4" s="219"/>
      <c r="V4" s="219"/>
      <c r="W4" s="219"/>
      <c r="X4" s="274"/>
      <c r="Y4" s="275"/>
      <c r="Z4" s="274"/>
      <c r="AA4" s="220"/>
      <c r="AB4" s="220"/>
      <c r="AC4" s="220"/>
    </row>
    <row r="5" spans="1:33" s="55" customFormat="1" ht="18.75" customHeight="1" x14ac:dyDescent="0.2">
      <c r="A5" s="353"/>
      <c r="B5" s="355"/>
      <c r="C5" s="307" t="s">
        <v>42</v>
      </c>
      <c r="D5" s="302" t="s">
        <v>6</v>
      </c>
      <c r="E5" s="308" t="s">
        <v>43</v>
      </c>
      <c r="F5" s="302" t="s">
        <v>6</v>
      </c>
      <c r="G5" s="308" t="s">
        <v>2</v>
      </c>
      <c r="H5" s="306" t="s">
        <v>6</v>
      </c>
      <c r="I5" s="307" t="s">
        <v>42</v>
      </c>
      <c r="J5" s="302" t="s">
        <v>6</v>
      </c>
      <c r="K5" s="308" t="s">
        <v>43</v>
      </c>
      <c r="L5" s="302" t="s">
        <v>6</v>
      </c>
      <c r="M5" s="308" t="s">
        <v>2</v>
      </c>
      <c r="N5" s="306" t="s">
        <v>6</v>
      </c>
      <c r="O5" s="300" t="s">
        <v>37</v>
      </c>
      <c r="P5" s="306" t="s">
        <v>6</v>
      </c>
      <c r="Q5" s="54"/>
      <c r="R5" s="219"/>
      <c r="S5" s="219"/>
      <c r="T5" s="219"/>
      <c r="U5" s="219"/>
      <c r="V5" s="219"/>
      <c r="W5" s="219"/>
      <c r="X5" s="274"/>
      <c r="Y5" s="275"/>
      <c r="Z5" s="274"/>
      <c r="AA5" s="220"/>
      <c r="AB5" s="220"/>
      <c r="AC5" s="220"/>
      <c r="AE5" s="121"/>
    </row>
    <row r="6" spans="1:33" s="55" customFormat="1" ht="18.75" customHeight="1" x14ac:dyDescent="0.2">
      <c r="A6" s="122">
        <v>1</v>
      </c>
      <c r="B6" s="123" t="s">
        <v>48</v>
      </c>
      <c r="C6" s="164">
        <v>561283</v>
      </c>
      <c r="D6" s="124">
        <f t="shared" ref="D6:D19" si="0">C6/C$45</f>
        <v>6.7248030901723599E-2</v>
      </c>
      <c r="E6" s="165">
        <v>51</v>
      </c>
      <c r="F6" s="124">
        <f t="shared" ref="F6:F13" si="1">E6/E$45</f>
        <v>3.5764375876577839E-2</v>
      </c>
      <c r="G6" s="125">
        <f t="shared" ref="G6:G19" si="2">SUM(C6,E6)</f>
        <v>561334</v>
      </c>
      <c r="H6" s="126">
        <f t="shared" ref="H6:H19" si="3">G6/G$45</f>
        <v>6.7242652810543896E-2</v>
      </c>
      <c r="I6" s="166">
        <v>827.88869940000541</v>
      </c>
      <c r="J6" s="124">
        <f t="shared" ref="J6:J19" si="4">I6/I$45</f>
        <v>4.4418875990683365E-2</v>
      </c>
      <c r="K6" s="167">
        <v>112.19701409999989</v>
      </c>
      <c r="L6" s="124">
        <f t="shared" ref="L6:L19" si="5">K6/K$45</f>
        <v>2.7941699451117914E-2</v>
      </c>
      <c r="M6" s="127">
        <f t="shared" ref="M6:M19" si="6">SUM(I6,K6)</f>
        <v>940.08571350000534</v>
      </c>
      <c r="N6" s="126">
        <f t="shared" ref="N6:N19" si="7">M6/M$45</f>
        <v>4.1498264693225595E-2</v>
      </c>
      <c r="O6" s="166">
        <v>221651.39006370818</v>
      </c>
      <c r="P6" s="128">
        <f t="shared" ref="P6:P19" si="8">O6/O$45</f>
        <v>5.6067449874835681E-2</v>
      </c>
      <c r="Q6" s="54"/>
      <c r="R6" s="219"/>
      <c r="S6" s="219"/>
      <c r="T6" s="219"/>
      <c r="U6" s="219"/>
      <c r="V6" s="219"/>
      <c r="W6" s="219"/>
      <c r="X6" s="274"/>
      <c r="Y6" s="275"/>
      <c r="Z6" s="274"/>
      <c r="AA6" s="220"/>
      <c r="AB6" s="220"/>
      <c r="AC6" s="220"/>
    </row>
    <row r="7" spans="1:33" s="55" customFormat="1" ht="18.75" customHeight="1" x14ac:dyDescent="0.2">
      <c r="A7" s="129">
        <v>2</v>
      </c>
      <c r="B7" s="130" t="s">
        <v>49</v>
      </c>
      <c r="C7" s="168">
        <v>336237</v>
      </c>
      <c r="D7" s="131">
        <f t="shared" si="0"/>
        <v>4.0284983094629342E-2</v>
      </c>
      <c r="E7" s="169">
        <v>0</v>
      </c>
      <c r="F7" s="131">
        <f t="shared" si="1"/>
        <v>0</v>
      </c>
      <c r="G7" s="132">
        <f t="shared" si="2"/>
        <v>336237</v>
      </c>
      <c r="H7" s="133">
        <f t="shared" si="3"/>
        <v>4.0278101545708697E-2</v>
      </c>
      <c r="I7" s="170">
        <v>350.55168360000005</v>
      </c>
      <c r="J7" s="131">
        <f t="shared" si="4"/>
        <v>1.8808218753847594E-2</v>
      </c>
      <c r="K7" s="171">
        <v>0</v>
      </c>
      <c r="L7" s="131">
        <f t="shared" si="5"/>
        <v>0</v>
      </c>
      <c r="M7" s="134">
        <f t="shared" si="6"/>
        <v>350.55168360000005</v>
      </c>
      <c r="N7" s="133">
        <f t="shared" si="7"/>
        <v>1.5474425731381556E-2</v>
      </c>
      <c r="O7" s="170">
        <v>79895.068212254875</v>
      </c>
      <c r="P7" s="135">
        <f t="shared" si="8"/>
        <v>2.0209720908809341E-2</v>
      </c>
      <c r="Q7" s="54"/>
      <c r="R7" s="219"/>
      <c r="S7" s="219"/>
      <c r="T7" s="219"/>
      <c r="U7" s="219"/>
      <c r="V7" s="219"/>
      <c r="W7" s="219"/>
      <c r="X7" s="274"/>
      <c r="Y7" s="275"/>
      <c r="Z7" s="274"/>
      <c r="AA7" s="220"/>
      <c r="AB7" s="220"/>
      <c r="AC7" s="220"/>
      <c r="AD7" s="136"/>
    </row>
    <row r="8" spans="1:33" s="55" customFormat="1" ht="18.75" customHeight="1" x14ac:dyDescent="0.2">
      <c r="A8" s="129">
        <v>3</v>
      </c>
      <c r="B8" s="130" t="s">
        <v>46</v>
      </c>
      <c r="C8" s="168">
        <v>639312</v>
      </c>
      <c r="D8" s="131">
        <f t="shared" si="0"/>
        <v>7.6596784744670202E-2</v>
      </c>
      <c r="E8" s="169">
        <v>6</v>
      </c>
      <c r="F8" s="131">
        <f t="shared" si="1"/>
        <v>4.2075736325385693E-3</v>
      </c>
      <c r="G8" s="132">
        <f t="shared" si="2"/>
        <v>639318</v>
      </c>
      <c r="H8" s="133">
        <f t="shared" si="3"/>
        <v>7.6584419097242104E-2</v>
      </c>
      <c r="I8" s="170">
        <v>669.96984309999959</v>
      </c>
      <c r="J8" s="131">
        <f t="shared" si="4"/>
        <v>3.594602438676104E-2</v>
      </c>
      <c r="K8" s="171">
        <v>39.135047999999998</v>
      </c>
      <c r="L8" s="131">
        <f t="shared" si="5"/>
        <v>9.7462464397354599E-3</v>
      </c>
      <c r="M8" s="134">
        <f t="shared" si="6"/>
        <v>709.10489109999958</v>
      </c>
      <c r="N8" s="133">
        <f t="shared" si="7"/>
        <v>3.1302063251840415E-2</v>
      </c>
      <c r="O8" s="170">
        <v>163770.81342790209</v>
      </c>
      <c r="P8" s="135">
        <f t="shared" si="8"/>
        <v>4.1426367189444507E-2</v>
      </c>
      <c r="Q8" s="54"/>
      <c r="R8" s="219"/>
      <c r="S8" s="219"/>
      <c r="T8" s="219"/>
      <c r="U8" s="219"/>
      <c r="V8" s="219"/>
      <c r="W8" s="219"/>
      <c r="X8" s="274"/>
      <c r="Y8" s="275"/>
      <c r="Z8" s="274"/>
      <c r="AA8" s="220"/>
      <c r="AB8" s="220"/>
      <c r="AC8" s="220"/>
    </row>
    <row r="9" spans="1:33" s="55" customFormat="1" ht="18.75" customHeight="1" x14ac:dyDescent="0.2">
      <c r="A9" s="129">
        <v>4</v>
      </c>
      <c r="B9" s="130" t="s">
        <v>51</v>
      </c>
      <c r="C9" s="168">
        <v>107345</v>
      </c>
      <c r="D9" s="131">
        <f t="shared" si="0"/>
        <v>1.2861141130491251E-2</v>
      </c>
      <c r="E9" s="169">
        <v>4</v>
      </c>
      <c r="F9" s="131">
        <f t="shared" si="1"/>
        <v>2.8050490883590462E-3</v>
      </c>
      <c r="G9" s="132">
        <f t="shared" si="2"/>
        <v>107349</v>
      </c>
      <c r="H9" s="133">
        <f t="shared" si="3"/>
        <v>1.2859423331847128E-2</v>
      </c>
      <c r="I9" s="170">
        <v>307.53060900000031</v>
      </c>
      <c r="J9" s="131">
        <f t="shared" si="4"/>
        <v>1.6500000536799522E-2</v>
      </c>
      <c r="K9" s="171">
        <v>9.2200999999999986</v>
      </c>
      <c r="L9" s="131">
        <f t="shared" si="5"/>
        <v>2.296186446455998E-3</v>
      </c>
      <c r="M9" s="134">
        <f t="shared" si="6"/>
        <v>316.75070900000031</v>
      </c>
      <c r="N9" s="133">
        <f t="shared" si="7"/>
        <v>1.3982347114829135E-2</v>
      </c>
      <c r="O9" s="170">
        <v>65345.131878606517</v>
      </c>
      <c r="P9" s="135">
        <f t="shared" si="8"/>
        <v>1.6529266543806688E-2</v>
      </c>
      <c r="Q9" s="54"/>
      <c r="R9" s="219"/>
      <c r="S9" s="219"/>
      <c r="T9" s="219"/>
      <c r="U9" s="219"/>
      <c r="V9" s="219"/>
      <c r="W9" s="219"/>
      <c r="X9" s="274"/>
      <c r="Y9" s="275"/>
      <c r="Z9" s="274"/>
      <c r="AA9" s="220"/>
      <c r="AB9" s="220"/>
      <c r="AC9" s="220"/>
    </row>
    <row r="10" spans="1:33" s="55" customFormat="1" ht="18.75" customHeight="1" x14ac:dyDescent="0.2">
      <c r="A10" s="129">
        <v>5</v>
      </c>
      <c r="B10" s="130" t="s">
        <v>44</v>
      </c>
      <c r="C10" s="168">
        <v>924785</v>
      </c>
      <c r="D10" s="131">
        <f t="shared" si="0"/>
        <v>0.11079966836239555</v>
      </c>
      <c r="E10" s="169">
        <v>8</v>
      </c>
      <c r="F10" s="131">
        <f t="shared" si="1"/>
        <v>5.6100981767180924E-3</v>
      </c>
      <c r="G10" s="132">
        <f t="shared" si="2"/>
        <v>924793</v>
      </c>
      <c r="H10" s="133">
        <f t="shared" si="3"/>
        <v>0.11078169970217609</v>
      </c>
      <c r="I10" s="170">
        <v>923.46477189998279</v>
      </c>
      <c r="J10" s="131">
        <f t="shared" si="4"/>
        <v>4.9546837895622774E-2</v>
      </c>
      <c r="K10" s="171">
        <v>5.4099851999999995</v>
      </c>
      <c r="L10" s="131">
        <f t="shared" si="5"/>
        <v>1.3473101909705471E-3</v>
      </c>
      <c r="M10" s="134">
        <f t="shared" si="6"/>
        <v>928.87475709998284</v>
      </c>
      <c r="N10" s="133">
        <f t="shared" si="7"/>
        <v>4.100337871690303E-2</v>
      </c>
      <c r="O10" s="170">
        <v>234458.55785969214</v>
      </c>
      <c r="P10" s="135">
        <f t="shared" si="8"/>
        <v>5.9307065192535924E-2</v>
      </c>
      <c r="Q10" s="54"/>
      <c r="R10" s="219"/>
      <c r="S10" s="219"/>
      <c r="T10" s="219"/>
      <c r="U10" s="219"/>
      <c r="V10" s="219"/>
      <c r="W10" s="219"/>
      <c r="X10" s="274"/>
      <c r="Y10" s="275"/>
      <c r="Z10" s="274"/>
      <c r="AA10" s="220"/>
      <c r="AB10" s="220"/>
      <c r="AC10" s="220"/>
    </row>
    <row r="11" spans="1:33" s="55" customFormat="1" ht="18.75" customHeight="1" x14ac:dyDescent="0.2">
      <c r="A11" s="129">
        <v>6</v>
      </c>
      <c r="B11" s="130" t="s">
        <v>45</v>
      </c>
      <c r="C11" s="168">
        <v>555991</v>
      </c>
      <c r="D11" s="131">
        <f t="shared" si="0"/>
        <v>6.6613989643513533E-2</v>
      </c>
      <c r="E11" s="169">
        <v>89</v>
      </c>
      <c r="F11" s="131">
        <f t="shared" si="1"/>
        <v>6.2412342215988778E-2</v>
      </c>
      <c r="G11" s="132">
        <f t="shared" si="2"/>
        <v>556080</v>
      </c>
      <c r="H11" s="133">
        <f t="shared" si="3"/>
        <v>6.6613271910996391E-2</v>
      </c>
      <c r="I11" s="170">
        <v>927.06722246999504</v>
      </c>
      <c r="J11" s="131">
        <f t="shared" si="4"/>
        <v>4.9740120887947596E-2</v>
      </c>
      <c r="K11" s="171">
        <v>325.06257770000002</v>
      </c>
      <c r="L11" s="131">
        <f t="shared" si="5"/>
        <v>8.0954033596684405E-2</v>
      </c>
      <c r="M11" s="134">
        <f t="shared" si="6"/>
        <v>1252.1298001699952</v>
      </c>
      <c r="N11" s="133">
        <f t="shared" si="7"/>
        <v>5.5272847072927928E-2</v>
      </c>
      <c r="O11" s="170">
        <v>223455.19066556462</v>
      </c>
      <c r="P11" s="135">
        <f t="shared" si="8"/>
        <v>5.6523727183990909E-2</v>
      </c>
      <c r="Q11" s="54"/>
      <c r="R11" s="219"/>
      <c r="S11" s="219"/>
      <c r="T11" s="219"/>
      <c r="U11" s="219"/>
      <c r="V11" s="219"/>
      <c r="W11" s="219"/>
      <c r="X11" s="274"/>
      <c r="Y11" s="275"/>
      <c r="Z11" s="274"/>
      <c r="AA11" s="220"/>
      <c r="AB11" s="220"/>
      <c r="AC11" s="220"/>
    </row>
    <row r="12" spans="1:33" s="55" customFormat="1" ht="18.75" customHeight="1" x14ac:dyDescent="0.2">
      <c r="A12" s="129">
        <v>7</v>
      </c>
      <c r="B12" s="130" t="s">
        <v>47</v>
      </c>
      <c r="C12" s="168">
        <v>421158</v>
      </c>
      <c r="D12" s="131">
        <f t="shared" si="0"/>
        <v>5.0459476233037717E-2</v>
      </c>
      <c r="E12" s="169">
        <v>70</v>
      </c>
      <c r="F12" s="131">
        <f t="shared" si="1"/>
        <v>4.9088359046283309E-2</v>
      </c>
      <c r="G12" s="132">
        <f t="shared" si="2"/>
        <v>421228</v>
      </c>
      <c r="H12" s="133">
        <f t="shared" si="3"/>
        <v>5.0459242016481776E-2</v>
      </c>
      <c r="I12" s="170">
        <v>702.40455917000156</v>
      </c>
      <c r="J12" s="131">
        <f t="shared" si="4"/>
        <v>3.7686250617594445E-2</v>
      </c>
      <c r="K12" s="171">
        <v>120.71148200000002</v>
      </c>
      <c r="L12" s="131">
        <f t="shared" si="5"/>
        <v>3.0062154304185122E-2</v>
      </c>
      <c r="M12" s="134">
        <f t="shared" si="6"/>
        <v>823.11604117000161</v>
      </c>
      <c r="N12" s="133">
        <f t="shared" si="7"/>
        <v>3.633486485241913E-2</v>
      </c>
      <c r="O12" s="170">
        <v>138396.28428488356</v>
      </c>
      <c r="P12" s="135">
        <f t="shared" si="8"/>
        <v>3.5007796385919054E-2</v>
      </c>
      <c r="Q12" s="54"/>
      <c r="R12" s="219"/>
      <c r="S12" s="219"/>
      <c r="T12" s="219"/>
      <c r="U12" s="219"/>
      <c r="V12" s="219"/>
      <c r="W12" s="219"/>
      <c r="X12" s="274"/>
      <c r="Y12" s="275"/>
      <c r="Z12" s="274"/>
      <c r="AA12" s="220"/>
      <c r="AB12" s="220"/>
      <c r="AC12" s="220"/>
      <c r="AE12" s="136"/>
      <c r="AF12" s="136"/>
    </row>
    <row r="13" spans="1:33" s="55" customFormat="1" ht="18.75" customHeight="1" x14ac:dyDescent="0.2">
      <c r="A13" s="129">
        <v>8</v>
      </c>
      <c r="B13" s="130" t="s">
        <v>50</v>
      </c>
      <c r="C13" s="168">
        <v>188316</v>
      </c>
      <c r="D13" s="131">
        <f t="shared" si="0"/>
        <v>2.2562379739434441E-2</v>
      </c>
      <c r="E13" s="169">
        <v>19</v>
      </c>
      <c r="F13" s="131">
        <f t="shared" si="1"/>
        <v>1.3323983169705469E-2</v>
      </c>
      <c r="G13" s="132">
        <f t="shared" si="2"/>
        <v>188335</v>
      </c>
      <c r="H13" s="133">
        <f t="shared" si="3"/>
        <v>2.2560801620913368E-2</v>
      </c>
      <c r="I13" s="170">
        <v>357.27834760999792</v>
      </c>
      <c r="J13" s="131">
        <f t="shared" si="4"/>
        <v>1.9169125787253934E-2</v>
      </c>
      <c r="K13" s="171">
        <v>43.83597739999999</v>
      </c>
      <c r="L13" s="131">
        <f t="shared" si="5"/>
        <v>1.0916972394337527E-2</v>
      </c>
      <c r="M13" s="134">
        <f t="shared" si="6"/>
        <v>401.11432500999791</v>
      </c>
      <c r="N13" s="133">
        <f t="shared" si="7"/>
        <v>1.7706415694306071E-2</v>
      </c>
      <c r="O13" s="170">
        <v>67578.554787901026</v>
      </c>
      <c r="P13" s="135">
        <f t="shared" si="8"/>
        <v>1.7094218232041929E-2</v>
      </c>
      <c r="Q13" s="54"/>
      <c r="R13" s="219"/>
      <c r="S13" s="219"/>
      <c r="T13" s="219"/>
      <c r="U13" s="219"/>
      <c r="V13" s="219"/>
      <c r="W13" s="219"/>
      <c r="X13" s="274"/>
      <c r="Y13" s="276"/>
      <c r="Z13" s="274"/>
      <c r="AA13" s="220"/>
      <c r="AB13" s="220"/>
      <c r="AC13" s="221"/>
      <c r="AE13" s="137"/>
      <c r="AF13" s="137"/>
      <c r="AG13" s="137"/>
    </row>
    <row r="14" spans="1:33" s="55" customFormat="1" ht="18.75" customHeight="1" x14ac:dyDescent="0.2">
      <c r="A14" s="129">
        <v>9</v>
      </c>
      <c r="B14" s="130" t="s">
        <v>207</v>
      </c>
      <c r="C14" s="168">
        <v>10081</v>
      </c>
      <c r="D14" s="131">
        <f t="shared" si="0"/>
        <v>1.2078174459591252E-3</v>
      </c>
      <c r="E14" s="169"/>
      <c r="F14" s="131"/>
      <c r="G14" s="132">
        <f t="shared" si="2"/>
        <v>10081</v>
      </c>
      <c r="H14" s="133">
        <f t="shared" si="3"/>
        <v>1.2076111245409916E-3</v>
      </c>
      <c r="I14" s="170">
        <v>15.194001070000036</v>
      </c>
      <c r="J14" s="131">
        <f t="shared" si="4"/>
        <v>8.1520674194461367E-4</v>
      </c>
      <c r="K14" s="171">
        <v>0</v>
      </c>
      <c r="L14" s="131">
        <f t="shared" si="5"/>
        <v>0</v>
      </c>
      <c r="M14" s="134">
        <f t="shared" si="6"/>
        <v>15.194001070000036</v>
      </c>
      <c r="N14" s="133">
        <f t="shared" si="7"/>
        <v>6.7070977581876721E-4</v>
      </c>
      <c r="O14" s="170">
        <v>2461.2886897000003</v>
      </c>
      <c r="P14" s="135">
        <f t="shared" si="8"/>
        <v>6.2259108863513377E-4</v>
      </c>
      <c r="Q14" s="54"/>
      <c r="R14" s="219"/>
      <c r="S14" s="219"/>
      <c r="T14" s="219"/>
      <c r="U14" s="273"/>
      <c r="V14" s="219"/>
      <c r="W14" s="219"/>
      <c r="X14" s="274"/>
      <c r="Y14" s="275"/>
      <c r="Z14" s="274"/>
      <c r="AA14" s="220"/>
      <c r="AB14" s="277"/>
      <c r="AC14" s="221"/>
      <c r="AE14" s="137"/>
      <c r="AF14" s="137"/>
      <c r="AG14" s="137"/>
    </row>
    <row r="15" spans="1:33" s="55" customFormat="1" ht="18.75" customHeight="1" x14ac:dyDescent="0.2">
      <c r="A15" s="129">
        <v>10</v>
      </c>
      <c r="B15" s="130" t="s">
        <v>203</v>
      </c>
      <c r="C15" s="168">
        <v>30222</v>
      </c>
      <c r="D15" s="131">
        <f t="shared" si="0"/>
        <v>3.6209363011384466E-3</v>
      </c>
      <c r="E15" s="169">
        <v>2</v>
      </c>
      <c r="F15" s="131">
        <f>E15/E$45</f>
        <v>1.4025245441795231E-3</v>
      </c>
      <c r="G15" s="132">
        <f t="shared" si="2"/>
        <v>30224</v>
      </c>
      <c r="H15" s="133">
        <f t="shared" si="3"/>
        <v>3.6205573482915314E-3</v>
      </c>
      <c r="I15" s="170">
        <v>28.809981999999867</v>
      </c>
      <c r="J15" s="131">
        <f t="shared" si="4"/>
        <v>1.545747657480111E-3</v>
      </c>
      <c r="K15" s="171">
        <v>2.6890936000000001</v>
      </c>
      <c r="L15" s="131">
        <f t="shared" si="5"/>
        <v>6.6969558655237665E-4</v>
      </c>
      <c r="M15" s="134">
        <f t="shared" si="6"/>
        <v>31.499075599999866</v>
      </c>
      <c r="N15" s="133">
        <f t="shared" si="7"/>
        <v>1.3904657395271765E-3</v>
      </c>
      <c r="O15" s="170">
        <v>11359.788654847589</v>
      </c>
      <c r="P15" s="135">
        <f t="shared" si="8"/>
        <v>2.8734959921132416E-3</v>
      </c>
      <c r="Q15" s="54"/>
      <c r="R15" s="219"/>
      <c r="S15" s="219"/>
      <c r="T15" s="219"/>
      <c r="U15" s="219"/>
      <c r="V15" s="219"/>
      <c r="W15" s="219"/>
      <c r="X15" s="219"/>
      <c r="Y15" s="219"/>
      <c r="Z15" s="219"/>
      <c r="AA15" s="220"/>
      <c r="AB15" s="220"/>
      <c r="AC15" s="221"/>
      <c r="AE15" s="137"/>
      <c r="AF15" s="137"/>
      <c r="AG15" s="137"/>
    </row>
    <row r="16" spans="1:33" s="55" customFormat="1" ht="18.75" customHeight="1" x14ac:dyDescent="0.2">
      <c r="A16" s="129">
        <v>11</v>
      </c>
      <c r="B16" s="130" t="s">
        <v>204</v>
      </c>
      <c r="C16" s="168">
        <v>12978</v>
      </c>
      <c r="D16" s="131">
        <f t="shared" si="0"/>
        <v>1.5549107046580227E-3</v>
      </c>
      <c r="E16" s="169"/>
      <c r="F16" s="131"/>
      <c r="G16" s="132">
        <f t="shared" ref="G16" si="9">SUM(C16,E16)</f>
        <v>12978</v>
      </c>
      <c r="H16" s="133">
        <f t="shared" si="3"/>
        <v>1.5546450921826197E-3</v>
      </c>
      <c r="I16" s="170">
        <v>18.195108899999987</v>
      </c>
      <c r="J16" s="131">
        <f t="shared" si="4"/>
        <v>9.7622577340626693E-4</v>
      </c>
      <c r="K16" s="171">
        <v>0</v>
      </c>
      <c r="L16" s="131">
        <f t="shared" si="5"/>
        <v>0</v>
      </c>
      <c r="M16" s="134">
        <f t="shared" ref="M16" si="10">SUM(I16,K16)</f>
        <v>18.195108899999987</v>
      </c>
      <c r="N16" s="133">
        <f t="shared" si="7"/>
        <v>8.0318787362814229E-4</v>
      </c>
      <c r="O16" s="170">
        <v>4305.8439242415334</v>
      </c>
      <c r="P16" s="135">
        <f t="shared" si="8"/>
        <v>1.0891774164912226E-3</v>
      </c>
      <c r="Q16" s="54"/>
      <c r="R16" s="219"/>
      <c r="S16" s="219"/>
      <c r="T16" s="219"/>
      <c r="U16" s="219"/>
      <c r="V16" s="219"/>
      <c r="W16" s="219"/>
      <c r="X16" s="219"/>
      <c r="Y16" s="219"/>
      <c r="Z16" s="219"/>
      <c r="AA16" s="220"/>
      <c r="AB16" s="220"/>
      <c r="AC16" s="221"/>
      <c r="AE16" s="137"/>
      <c r="AF16" s="137"/>
      <c r="AG16" s="137"/>
    </row>
    <row r="17" spans="1:33" s="55" customFormat="1" ht="18.75" customHeight="1" x14ac:dyDescent="0.2">
      <c r="A17" s="129">
        <v>12</v>
      </c>
      <c r="B17" s="130" t="s">
        <v>101</v>
      </c>
      <c r="C17" s="168">
        <v>983058</v>
      </c>
      <c r="D17" s="131">
        <f t="shared" si="0"/>
        <v>0.11778143069037651</v>
      </c>
      <c r="E17" s="169">
        <v>101</v>
      </c>
      <c r="F17" s="131">
        <f>E17/E$45</f>
        <v>7.0827489481065917E-2</v>
      </c>
      <c r="G17" s="132">
        <f t="shared" si="2"/>
        <v>983159</v>
      </c>
      <c r="H17" s="133">
        <f t="shared" si="3"/>
        <v>0.11777340993875575</v>
      </c>
      <c r="I17" s="170">
        <v>1457.041686199989</v>
      </c>
      <c r="J17" s="131">
        <f t="shared" si="4"/>
        <v>7.8174945520428113E-2</v>
      </c>
      <c r="K17" s="171">
        <v>365.22240840000012</v>
      </c>
      <c r="L17" s="131">
        <f t="shared" si="5"/>
        <v>9.0955493336308452E-2</v>
      </c>
      <c r="M17" s="134">
        <f t="shared" si="6"/>
        <v>1822.2640945999892</v>
      </c>
      <c r="N17" s="133">
        <f t="shared" si="7"/>
        <v>8.0440322252244303E-2</v>
      </c>
      <c r="O17" s="170">
        <v>331570.96295581188</v>
      </c>
      <c r="P17" s="135">
        <f t="shared" si="8"/>
        <v>8.3871968229626934E-2</v>
      </c>
      <c r="Q17" s="54"/>
      <c r="R17" s="219"/>
      <c r="S17" s="219"/>
      <c r="T17" s="219"/>
      <c r="U17" s="219"/>
      <c r="V17" s="219"/>
      <c r="W17" s="219"/>
      <c r="X17" s="219"/>
      <c r="Y17" s="219"/>
      <c r="Z17" s="219"/>
      <c r="AA17" s="220"/>
      <c r="AB17" s="220"/>
      <c r="AC17" s="221"/>
      <c r="AE17" s="137"/>
      <c r="AF17" s="137"/>
      <c r="AG17" s="137"/>
    </row>
    <row r="18" spans="1:33" s="55" customFormat="1" ht="18.75" customHeight="1" x14ac:dyDescent="0.2">
      <c r="A18" s="129">
        <v>13</v>
      </c>
      <c r="B18" s="130" t="s">
        <v>98</v>
      </c>
      <c r="C18" s="168">
        <v>14092</v>
      </c>
      <c r="D18" s="131">
        <f t="shared" si="0"/>
        <v>1.6883804630945334E-3</v>
      </c>
      <c r="E18" s="169"/>
      <c r="F18" s="131"/>
      <c r="G18" s="132">
        <f t="shared" si="2"/>
        <v>14092</v>
      </c>
      <c r="H18" s="133">
        <f t="shared" si="3"/>
        <v>1.6880920510893417E-3</v>
      </c>
      <c r="I18" s="170">
        <v>23.968109399999939</v>
      </c>
      <c r="J18" s="131">
        <f t="shared" si="4"/>
        <v>1.285965710054144E-3</v>
      </c>
      <c r="K18" s="171">
        <v>0</v>
      </c>
      <c r="L18" s="131">
        <f t="shared" si="5"/>
        <v>0</v>
      </c>
      <c r="M18" s="134">
        <f t="shared" si="6"/>
        <v>23.968109399999939</v>
      </c>
      <c r="N18" s="133">
        <f t="shared" si="7"/>
        <v>1.0580258095554819E-3</v>
      </c>
      <c r="O18" s="170">
        <v>4296.2905513903797</v>
      </c>
      <c r="P18" s="135">
        <f t="shared" si="8"/>
        <v>1.0867608593321915E-3</v>
      </c>
      <c r="Q18" s="54"/>
      <c r="R18" s="219"/>
      <c r="S18" s="219"/>
      <c r="T18" s="219"/>
      <c r="U18" s="219"/>
      <c r="V18" s="219"/>
      <c r="W18" s="219"/>
      <c r="X18" s="219"/>
      <c r="Y18" s="219"/>
      <c r="Z18" s="219"/>
      <c r="AA18" s="220"/>
      <c r="AB18" s="220"/>
      <c r="AC18" s="221"/>
      <c r="AE18" s="137"/>
      <c r="AF18" s="137"/>
      <c r="AG18" s="137"/>
    </row>
    <row r="19" spans="1:33" s="55" customFormat="1" ht="18.75" customHeight="1" thickBot="1" x14ac:dyDescent="0.25">
      <c r="A19" s="129">
        <v>14</v>
      </c>
      <c r="B19" s="130" t="s">
        <v>99</v>
      </c>
      <c r="C19" s="168">
        <v>480968</v>
      </c>
      <c r="D19" s="131">
        <f t="shared" si="0"/>
        <v>5.7625388488053618E-2</v>
      </c>
      <c r="E19" s="169">
        <v>69</v>
      </c>
      <c r="F19" s="131">
        <f>E19/E$45</f>
        <v>4.8387096774193547E-2</v>
      </c>
      <c r="G19" s="132">
        <f t="shared" si="2"/>
        <v>481037</v>
      </c>
      <c r="H19" s="133">
        <f t="shared" si="3"/>
        <v>5.7623810387444199E-2</v>
      </c>
      <c r="I19" s="170">
        <v>865.84630309999591</v>
      </c>
      <c r="J19" s="131">
        <f t="shared" si="4"/>
        <v>4.6455422802924314E-2</v>
      </c>
      <c r="K19" s="171">
        <v>171.7753707</v>
      </c>
      <c r="L19" s="131">
        <f t="shared" si="5"/>
        <v>4.2779175717865839E-2</v>
      </c>
      <c r="M19" s="134">
        <f t="shared" si="6"/>
        <v>1037.621673799996</v>
      </c>
      <c r="N19" s="133">
        <f t="shared" si="7"/>
        <v>4.580380092201005E-2</v>
      </c>
      <c r="O19" s="170">
        <v>190328.13766698466</v>
      </c>
      <c r="P19" s="135">
        <f t="shared" si="8"/>
        <v>4.8144129912053843E-2</v>
      </c>
      <c r="Q19" s="54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220"/>
      <c r="AC19" s="221"/>
      <c r="AE19" s="137"/>
      <c r="AF19" s="137"/>
      <c r="AG19" s="137"/>
    </row>
    <row r="20" spans="1:33" s="55" customFormat="1" ht="18.75" customHeight="1" thickTop="1" thickBot="1" x14ac:dyDescent="0.25">
      <c r="A20" s="138"/>
      <c r="B20" s="139" t="s">
        <v>2</v>
      </c>
      <c r="C20" s="140">
        <f>SUM(C6:C19)</f>
        <v>5265826</v>
      </c>
      <c r="D20" s="144"/>
      <c r="E20" s="142">
        <f>SUM(E6:E19)</f>
        <v>419</v>
      </c>
      <c r="F20" s="141"/>
      <c r="G20" s="143">
        <f>SUM(G6:G19)</f>
        <v>5266245</v>
      </c>
      <c r="H20" s="144">
        <f>SUM(H6:H19)</f>
        <v>0.63084773797821392</v>
      </c>
      <c r="I20" s="145">
        <f>SUM(I6:I19)</f>
        <v>7475.2109269199673</v>
      </c>
      <c r="J20" s="141"/>
      <c r="K20" s="92">
        <f>SUM(K6:K19)</f>
        <v>1195.2590571000001</v>
      </c>
      <c r="L20" s="141"/>
      <c r="M20" s="146">
        <f>SUM(M6:M19)</f>
        <v>8670.4699840199683</v>
      </c>
      <c r="N20" s="144">
        <f>SUM(N6:N19)</f>
        <v>0.38274111950061679</v>
      </c>
      <c r="O20" s="147">
        <f>SUM(O6:O19)</f>
        <v>1738873.3036234891</v>
      </c>
      <c r="P20" s="148">
        <f>SUM(P6:P19)</f>
        <v>0.43985373500963665</v>
      </c>
      <c r="Q20" s="98"/>
      <c r="R20" s="220"/>
      <c r="S20" s="220"/>
      <c r="T20" s="219"/>
      <c r="U20" s="219"/>
      <c r="V20" s="219"/>
      <c r="W20" s="219"/>
      <c r="X20" s="219"/>
      <c r="Y20" s="220"/>
      <c r="Z20" s="219"/>
      <c r="AA20" s="220"/>
      <c r="AB20" s="220"/>
      <c r="AC20" s="220"/>
      <c r="AE20" s="137"/>
      <c r="AF20" s="137"/>
      <c r="AG20" s="137"/>
    </row>
    <row r="21" spans="1:33" s="55" customFormat="1" ht="15" customHeight="1" x14ac:dyDescent="0.2">
      <c r="A21" s="318" t="s">
        <v>208</v>
      </c>
      <c r="B21" s="149"/>
      <c r="C21" s="84"/>
      <c r="D21" s="150"/>
      <c r="E21" s="84"/>
      <c r="F21" s="150"/>
      <c r="G21" s="151"/>
      <c r="H21" s="150"/>
      <c r="I21" s="84"/>
      <c r="J21" s="150"/>
      <c r="K21" s="84"/>
      <c r="L21" s="150"/>
      <c r="M21" s="152"/>
      <c r="N21" s="150"/>
      <c r="O21" s="54"/>
      <c r="P21" s="54"/>
      <c r="Q21" s="54"/>
      <c r="R21" s="219"/>
      <c r="S21" s="219"/>
      <c r="T21" s="219"/>
      <c r="U21" s="219"/>
      <c r="V21" s="219"/>
      <c r="W21" s="219"/>
      <c r="X21" s="219"/>
      <c r="Y21" s="220"/>
      <c r="Z21" s="219"/>
      <c r="AA21" s="220"/>
      <c r="AB21" s="220"/>
      <c r="AC21" s="220"/>
      <c r="AE21" s="137"/>
      <c r="AF21" s="137"/>
      <c r="AG21" s="137"/>
    </row>
    <row r="22" spans="1:33" s="55" customFormat="1" ht="15" customHeight="1" x14ac:dyDescent="0.2">
      <c r="A22" s="318" t="s">
        <v>213</v>
      </c>
      <c r="C22" s="280"/>
      <c r="P22" s="54"/>
      <c r="Q22" s="54"/>
      <c r="R22" s="219"/>
      <c r="S22" s="219"/>
      <c r="T22" s="219"/>
      <c r="U22" s="219"/>
      <c r="V22" s="219"/>
      <c r="W22" s="219"/>
      <c r="X22" s="219"/>
      <c r="Y22" s="220"/>
      <c r="Z22" s="219"/>
      <c r="AA22" s="220"/>
      <c r="AB22" s="220"/>
      <c r="AC22" s="220"/>
      <c r="AE22" s="137"/>
      <c r="AF22" s="137"/>
      <c r="AG22" s="137"/>
    </row>
    <row r="23" spans="1:33" s="55" customFormat="1" ht="18.75" customHeight="1" x14ac:dyDescent="0.2">
      <c r="A23" s="318"/>
      <c r="C23" s="280"/>
      <c r="P23" s="54"/>
      <c r="Q23" s="54"/>
      <c r="R23" s="219"/>
      <c r="S23" s="219"/>
      <c r="T23" s="219"/>
      <c r="U23" s="219"/>
      <c r="V23" s="219"/>
      <c r="W23" s="219"/>
      <c r="X23" s="219"/>
      <c r="Y23" s="220"/>
      <c r="Z23" s="219"/>
      <c r="AA23" s="220"/>
      <c r="AB23" s="220"/>
      <c r="AC23" s="220"/>
      <c r="AE23" s="137"/>
      <c r="AF23" s="137"/>
      <c r="AG23" s="137"/>
    </row>
    <row r="24" spans="1:33" s="55" customFormat="1" ht="18.75" customHeight="1" thickBot="1" x14ac:dyDescent="0.25">
      <c r="A24" s="120" t="s">
        <v>148</v>
      </c>
      <c r="B24" s="54"/>
      <c r="C24" s="84"/>
      <c r="D24" s="150"/>
      <c r="E24" s="84"/>
      <c r="F24" s="150"/>
      <c r="G24" s="151"/>
      <c r="H24" s="150"/>
      <c r="I24" s="84"/>
      <c r="J24" s="150"/>
      <c r="K24" s="84"/>
      <c r="L24" s="150"/>
      <c r="M24" s="152"/>
      <c r="N24" s="150"/>
      <c r="O24" s="54"/>
      <c r="P24" s="54"/>
      <c r="Q24" s="54"/>
      <c r="R24" s="219"/>
      <c r="S24" s="219"/>
      <c r="T24" s="219"/>
      <c r="U24" s="220"/>
      <c r="V24" s="220"/>
      <c r="W24" s="220"/>
      <c r="X24" s="220"/>
      <c r="Y24" s="220"/>
      <c r="Z24" s="219"/>
      <c r="AA24" s="220"/>
      <c r="AB24" s="220"/>
      <c r="AC24" s="220"/>
      <c r="AE24" s="137"/>
      <c r="AF24" s="137"/>
      <c r="AG24" s="137"/>
    </row>
    <row r="25" spans="1:33" s="55" customFormat="1" ht="18.75" customHeight="1" x14ac:dyDescent="0.2">
      <c r="A25" s="349" t="s">
        <v>5</v>
      </c>
      <c r="B25" s="354" t="s">
        <v>8</v>
      </c>
      <c r="C25" s="335" t="s">
        <v>171</v>
      </c>
      <c r="D25" s="333"/>
      <c r="E25" s="333"/>
      <c r="F25" s="333"/>
      <c r="G25" s="333"/>
      <c r="H25" s="334"/>
      <c r="I25" s="335" t="s">
        <v>173</v>
      </c>
      <c r="J25" s="333"/>
      <c r="K25" s="333"/>
      <c r="L25" s="333"/>
      <c r="M25" s="333"/>
      <c r="N25" s="334"/>
      <c r="O25" s="335" t="s">
        <v>195</v>
      </c>
      <c r="P25" s="334"/>
      <c r="Q25" s="54"/>
      <c r="R25" s="219"/>
      <c r="S25" s="219"/>
      <c r="T25" s="219"/>
      <c r="U25" s="219"/>
      <c r="V25" s="219"/>
      <c r="W25" s="219"/>
      <c r="X25" s="219"/>
      <c r="Y25" s="220"/>
      <c r="Z25" s="219"/>
      <c r="AA25" s="220"/>
      <c r="AB25" s="220"/>
      <c r="AC25" s="220"/>
      <c r="AE25" s="137"/>
      <c r="AF25" s="137"/>
      <c r="AG25" s="137"/>
    </row>
    <row r="26" spans="1:33" s="55" customFormat="1" ht="18.75" customHeight="1" x14ac:dyDescent="0.2">
      <c r="A26" s="353"/>
      <c r="B26" s="355"/>
      <c r="C26" s="307" t="s">
        <v>42</v>
      </c>
      <c r="D26" s="302" t="s">
        <v>6</v>
      </c>
      <c r="E26" s="308" t="s">
        <v>43</v>
      </c>
      <c r="F26" s="302" t="s">
        <v>6</v>
      </c>
      <c r="G26" s="308" t="s">
        <v>2</v>
      </c>
      <c r="H26" s="306" t="s">
        <v>6</v>
      </c>
      <c r="I26" s="307" t="s">
        <v>42</v>
      </c>
      <c r="J26" s="302" t="s">
        <v>6</v>
      </c>
      <c r="K26" s="308" t="s">
        <v>43</v>
      </c>
      <c r="L26" s="302" t="s">
        <v>6</v>
      </c>
      <c r="M26" s="308" t="s">
        <v>2</v>
      </c>
      <c r="N26" s="306" t="s">
        <v>6</v>
      </c>
      <c r="O26" s="313" t="s">
        <v>37</v>
      </c>
      <c r="P26" s="306" t="s">
        <v>6</v>
      </c>
      <c r="Q26" s="54"/>
      <c r="R26" s="219"/>
      <c r="S26" s="219"/>
      <c r="T26" s="219"/>
      <c r="U26" s="219"/>
      <c r="V26" s="219"/>
      <c r="W26" s="219"/>
      <c r="X26" s="219"/>
      <c r="Y26" s="220"/>
      <c r="Z26" s="219"/>
      <c r="AA26" s="220"/>
      <c r="AB26" s="220"/>
      <c r="AC26" s="220"/>
      <c r="AE26" s="137"/>
      <c r="AF26" s="137"/>
      <c r="AG26" s="137"/>
    </row>
    <row r="27" spans="1:33" s="55" customFormat="1" ht="18.75" customHeight="1" x14ac:dyDescent="0.2">
      <c r="A27" s="129">
        <v>15</v>
      </c>
      <c r="B27" s="130" t="s">
        <v>205</v>
      </c>
      <c r="C27" s="164">
        <v>4119</v>
      </c>
      <c r="D27" s="124">
        <f t="shared" ref="D27:D35" si="11">C27/C$45</f>
        <v>4.9350263464989952E-4</v>
      </c>
      <c r="E27" s="165">
        <v>134</v>
      </c>
      <c r="F27" s="124">
        <f>E27/E$45</f>
        <v>9.3969144460028048E-2</v>
      </c>
      <c r="G27" s="125">
        <f t="shared" ref="G27" si="12">SUM(C27,E27)</f>
        <v>4253</v>
      </c>
      <c r="H27" s="126">
        <f t="shared" ref="H27:H35" si="13">G27/G$45</f>
        <v>5.0947030182252133E-4</v>
      </c>
      <c r="I27" s="166">
        <v>95.553686900000045</v>
      </c>
      <c r="J27" s="124">
        <f t="shared" ref="J27:J35" si="14">I27/I$45</f>
        <v>5.1267608459201301E-3</v>
      </c>
      <c r="K27" s="167">
        <v>306.14279259999978</v>
      </c>
      <c r="L27" s="124">
        <f>K27/K$45</f>
        <v>7.6242224167667294E-2</v>
      </c>
      <c r="M27" s="127">
        <f t="shared" ref="M27:M35" si="15">SUM(I27,K27)</f>
        <v>401.69647949999984</v>
      </c>
      <c r="N27" s="128">
        <f t="shared" ref="N27:N35" si="16">M27/M$45</f>
        <v>1.7732113777759021E-2</v>
      </c>
      <c r="O27" s="172">
        <v>19549.922831944779</v>
      </c>
      <c r="P27" s="128">
        <f t="shared" ref="P27:P35" si="17">O27/O$45</f>
        <v>4.945217434106408E-3</v>
      </c>
      <c r="Q27" s="54"/>
      <c r="R27" s="219"/>
      <c r="S27" s="219"/>
      <c r="T27" s="219"/>
      <c r="U27" s="219"/>
      <c r="V27" s="219"/>
      <c r="W27" s="219"/>
      <c r="X27" s="219"/>
      <c r="Y27" s="220"/>
      <c r="Z27" s="219"/>
      <c r="AA27" s="220"/>
      <c r="AB27" s="220"/>
      <c r="AC27" s="220"/>
      <c r="AE27" s="137"/>
      <c r="AF27" s="137"/>
      <c r="AG27" s="137"/>
    </row>
    <row r="28" spans="1:33" s="55" customFormat="1" ht="18.75" customHeight="1" x14ac:dyDescent="0.2">
      <c r="A28" s="129">
        <v>16</v>
      </c>
      <c r="B28" s="130" t="s">
        <v>126</v>
      </c>
      <c r="C28" s="168">
        <v>3522</v>
      </c>
      <c r="D28" s="131">
        <f t="shared" si="11"/>
        <v>4.2197530450035104E-4</v>
      </c>
      <c r="E28" s="169"/>
      <c r="F28" s="131"/>
      <c r="G28" s="132">
        <f>SUM(C28,E28)</f>
        <v>3522</v>
      </c>
      <c r="H28" s="133">
        <f t="shared" si="13"/>
        <v>4.2190322196541735E-4</v>
      </c>
      <c r="I28" s="170">
        <v>3.4141605000000008</v>
      </c>
      <c r="J28" s="131">
        <f t="shared" si="14"/>
        <v>1.8318062798984566E-4</v>
      </c>
      <c r="K28" s="171"/>
      <c r="L28" s="131"/>
      <c r="M28" s="134">
        <f t="shared" si="15"/>
        <v>3.4141605000000008</v>
      </c>
      <c r="N28" s="135">
        <f t="shared" si="16"/>
        <v>1.507115086417646E-4</v>
      </c>
      <c r="O28" s="173">
        <v>1073.9105721384124</v>
      </c>
      <c r="P28" s="135">
        <f t="shared" si="17"/>
        <v>2.7164921977759879E-4</v>
      </c>
      <c r="Q28" s="54"/>
      <c r="R28" s="219"/>
      <c r="S28" s="219"/>
      <c r="T28" s="219"/>
      <c r="U28" s="219"/>
      <c r="V28" s="219"/>
      <c r="W28" s="219"/>
      <c r="X28" s="219"/>
      <c r="Y28" s="220"/>
      <c r="Z28" s="219"/>
      <c r="AA28" s="220"/>
      <c r="AB28" s="220"/>
      <c r="AC28" s="220"/>
      <c r="AE28" s="137"/>
      <c r="AF28" s="137"/>
      <c r="AG28" s="137"/>
    </row>
    <row r="29" spans="1:33" s="55" customFormat="1" ht="18.75" customHeight="1" x14ac:dyDescent="0.2">
      <c r="A29" s="129">
        <v>17</v>
      </c>
      <c r="B29" s="130" t="s">
        <v>89</v>
      </c>
      <c r="C29" s="168">
        <v>264239</v>
      </c>
      <c r="D29" s="131">
        <f t="shared" si="11"/>
        <v>3.1658811040848459E-2</v>
      </c>
      <c r="E29" s="169">
        <v>149</v>
      </c>
      <c r="F29" s="131">
        <f>E29/E$45</f>
        <v>0.10448807854137447</v>
      </c>
      <c r="G29" s="132">
        <f t="shared" ref="G29:G35" si="18">SUM(C29,E29)</f>
        <v>264388</v>
      </c>
      <c r="H29" s="133">
        <f t="shared" si="13"/>
        <v>3.1671251859452798E-2</v>
      </c>
      <c r="I29" s="170">
        <v>606.8623932000022</v>
      </c>
      <c r="J29" s="131">
        <f t="shared" si="14"/>
        <v>3.2560107906408335E-2</v>
      </c>
      <c r="K29" s="171">
        <v>225.17083590000001</v>
      </c>
      <c r="L29" s="131">
        <f>K29/K$45</f>
        <v>5.607685616541553E-2</v>
      </c>
      <c r="M29" s="134">
        <f t="shared" si="15"/>
        <v>832.03322910000225</v>
      </c>
      <c r="N29" s="135">
        <f t="shared" si="16"/>
        <v>3.6728496858229209E-2</v>
      </c>
      <c r="O29" s="173">
        <v>137500.69240420192</v>
      </c>
      <c r="P29" s="135">
        <f t="shared" si="17"/>
        <v>3.4781253467040925E-2</v>
      </c>
      <c r="Q29" s="54"/>
      <c r="R29" s="219"/>
      <c r="S29" s="219"/>
      <c r="T29" s="219"/>
      <c r="U29" s="219"/>
      <c r="V29" s="219"/>
      <c r="W29" s="219"/>
      <c r="X29" s="219"/>
      <c r="Y29" s="220"/>
      <c r="Z29" s="219"/>
      <c r="AA29" s="220"/>
      <c r="AB29" s="220"/>
      <c r="AC29" s="220"/>
      <c r="AE29" s="137"/>
      <c r="AF29" s="137"/>
      <c r="AG29" s="137"/>
    </row>
    <row r="30" spans="1:33" s="55" customFormat="1" ht="18.75" customHeight="1" x14ac:dyDescent="0.2">
      <c r="A30" s="129">
        <v>18</v>
      </c>
      <c r="B30" s="130" t="s">
        <v>53</v>
      </c>
      <c r="C30" s="168">
        <v>2088</v>
      </c>
      <c r="D30" s="131">
        <f t="shared" si="11"/>
        <v>2.5016593861349601E-4</v>
      </c>
      <c r="E30" s="169"/>
      <c r="F30" s="131"/>
      <c r="G30" s="132">
        <f t="shared" si="18"/>
        <v>2088</v>
      </c>
      <c r="H30" s="133">
        <f t="shared" si="13"/>
        <v>2.5012320484491522E-4</v>
      </c>
      <c r="I30" s="170">
        <v>3.8152183000000019</v>
      </c>
      <c r="J30" s="131">
        <f t="shared" si="14"/>
        <v>2.0469866138758024E-4</v>
      </c>
      <c r="K30" s="171"/>
      <c r="L30" s="131"/>
      <c r="M30" s="134">
        <f t="shared" si="15"/>
        <v>3.8152183000000019</v>
      </c>
      <c r="N30" s="135">
        <f t="shared" si="16"/>
        <v>1.6841542914888406E-4</v>
      </c>
      <c r="O30" s="173">
        <v>1135.8947342222746</v>
      </c>
      <c r="P30" s="135">
        <f t="shared" si="17"/>
        <v>2.8732831793110798E-4</v>
      </c>
      <c r="Q30" s="54"/>
      <c r="R30" s="219"/>
      <c r="S30" s="219"/>
      <c r="T30" s="219"/>
      <c r="U30" s="219"/>
      <c r="V30" s="219"/>
      <c r="W30" s="219"/>
      <c r="X30" s="219"/>
      <c r="Y30" s="220"/>
      <c r="Z30" s="219"/>
      <c r="AA30" s="220"/>
      <c r="AB30" s="220"/>
      <c r="AC30" s="220"/>
    </row>
    <row r="31" spans="1:33" s="55" customFormat="1" ht="18.75" customHeight="1" x14ac:dyDescent="0.2">
      <c r="A31" s="129">
        <v>19</v>
      </c>
      <c r="B31" s="130" t="s">
        <v>206</v>
      </c>
      <c r="C31" s="168">
        <v>2602</v>
      </c>
      <c r="D31" s="131">
        <f t="shared" si="11"/>
        <v>3.117489330806114E-4</v>
      </c>
      <c r="E31" s="169"/>
      <c r="F31" s="131"/>
      <c r="G31" s="132">
        <f t="shared" si="18"/>
        <v>2602</v>
      </c>
      <c r="H31" s="133">
        <f t="shared" si="13"/>
        <v>3.1169567960079953E-4</v>
      </c>
      <c r="I31" s="170">
        <v>2.0907889999999996</v>
      </c>
      <c r="J31" s="131">
        <f t="shared" si="14"/>
        <v>1.1217751538460517E-4</v>
      </c>
      <c r="K31" s="171"/>
      <c r="L31" s="131"/>
      <c r="M31" s="134">
        <f t="shared" si="15"/>
        <v>2.0907889999999996</v>
      </c>
      <c r="N31" s="133">
        <f t="shared" si="16"/>
        <v>9.2293834587333019E-5</v>
      </c>
      <c r="O31" s="173">
        <v>789.75039868274041</v>
      </c>
      <c r="P31" s="135">
        <f t="shared" si="17"/>
        <v>1.9976996705975568E-4</v>
      </c>
      <c r="Q31" s="54"/>
      <c r="R31" s="219"/>
      <c r="S31" s="219"/>
      <c r="T31" s="219"/>
      <c r="U31" s="219"/>
      <c r="V31" s="219"/>
      <c r="W31" s="219"/>
      <c r="X31" s="219"/>
      <c r="Y31" s="220"/>
      <c r="Z31" s="219"/>
      <c r="AA31" s="220"/>
      <c r="AB31" s="220"/>
      <c r="AC31" s="220"/>
    </row>
    <row r="32" spans="1:33" s="55" customFormat="1" ht="18.75" customHeight="1" x14ac:dyDescent="0.2">
      <c r="A32" s="129">
        <v>20</v>
      </c>
      <c r="B32" s="130" t="s">
        <v>95</v>
      </c>
      <c r="C32" s="168">
        <v>6859</v>
      </c>
      <c r="D32" s="131">
        <f t="shared" si="11"/>
        <v>8.2178552344347184E-4</v>
      </c>
      <c r="E32" s="169"/>
      <c r="F32" s="131"/>
      <c r="G32" s="132">
        <f t="shared" si="18"/>
        <v>6859</v>
      </c>
      <c r="H32" s="133">
        <f t="shared" si="13"/>
        <v>8.2164514465099309E-4</v>
      </c>
      <c r="I32" s="170">
        <v>3.6854842000000061</v>
      </c>
      <c r="J32" s="131">
        <f t="shared" si="14"/>
        <v>1.9773801208310357E-4</v>
      </c>
      <c r="K32" s="171"/>
      <c r="L32" s="131"/>
      <c r="M32" s="134">
        <f t="shared" si="15"/>
        <v>3.6854842000000061</v>
      </c>
      <c r="N32" s="135">
        <f t="shared" si="16"/>
        <v>1.6268856834861386E-4</v>
      </c>
      <c r="O32" s="173">
        <v>1367.0475322852046</v>
      </c>
      <c r="P32" s="135">
        <f t="shared" si="17"/>
        <v>3.4579918028435682E-4</v>
      </c>
      <c r="Q32" s="54"/>
      <c r="R32" s="219"/>
      <c r="S32" s="219"/>
      <c r="T32" s="219"/>
      <c r="U32" s="219"/>
      <c r="V32" s="219"/>
      <c r="W32" s="219"/>
      <c r="X32" s="219"/>
      <c r="Y32" s="220"/>
      <c r="Z32" s="219"/>
      <c r="AA32" s="220"/>
      <c r="AB32" s="220"/>
      <c r="AC32" s="220"/>
    </row>
    <row r="33" spans="1:29" s="55" customFormat="1" ht="18.75" customHeight="1" x14ac:dyDescent="0.2">
      <c r="A33" s="129">
        <v>21</v>
      </c>
      <c r="B33" s="130" t="s">
        <v>96</v>
      </c>
      <c r="C33" s="168">
        <v>1530158</v>
      </c>
      <c r="D33" s="131">
        <f t="shared" si="11"/>
        <v>0.18333017830313689</v>
      </c>
      <c r="E33" s="169">
        <v>491</v>
      </c>
      <c r="F33" s="131">
        <f t="shared" ref="F33:F34" si="19">E33/E$45</f>
        <v>0.34431977559607291</v>
      </c>
      <c r="G33" s="132">
        <f t="shared" si="18"/>
        <v>1530649</v>
      </c>
      <c r="H33" s="133">
        <f t="shared" si="13"/>
        <v>0.18335767881832599</v>
      </c>
      <c r="I33" s="170">
        <v>4948.9513920999825</v>
      </c>
      <c r="J33" s="131">
        <f t="shared" si="14"/>
        <v>0.26552706701869921</v>
      </c>
      <c r="K33" s="171">
        <v>2010.5492231000044</v>
      </c>
      <c r="L33" s="131">
        <f t="shared" ref="L33:L34" si="20">K33/K$45</f>
        <v>0.50070995716042854</v>
      </c>
      <c r="M33" s="134">
        <f t="shared" si="15"/>
        <v>6959.5006151999869</v>
      </c>
      <c r="N33" s="133">
        <f t="shared" si="16"/>
        <v>0.30721368755513356</v>
      </c>
      <c r="O33" s="173">
        <v>1032544.7106558901</v>
      </c>
      <c r="P33" s="135">
        <f t="shared" si="17"/>
        <v>0.26118558873727871</v>
      </c>
      <c r="Q33" s="54"/>
      <c r="R33" s="219"/>
      <c r="S33" s="219"/>
      <c r="T33" s="219"/>
      <c r="U33" s="219"/>
      <c r="V33" s="219"/>
      <c r="W33" s="219"/>
      <c r="X33" s="219"/>
      <c r="Y33" s="220"/>
      <c r="Z33" s="219"/>
      <c r="AA33" s="220"/>
      <c r="AB33" s="220"/>
      <c r="AC33" s="220"/>
    </row>
    <row r="34" spans="1:29" s="55" customFormat="1" ht="18.75" customHeight="1" x14ac:dyDescent="0.2">
      <c r="A34" s="129">
        <v>22</v>
      </c>
      <c r="B34" s="130" t="s">
        <v>97</v>
      </c>
      <c r="C34" s="168">
        <v>1258294</v>
      </c>
      <c r="D34" s="131">
        <f t="shared" si="11"/>
        <v>0.15075780630351071</v>
      </c>
      <c r="E34" s="169">
        <v>232</v>
      </c>
      <c r="F34" s="131">
        <f t="shared" si="19"/>
        <v>0.16269284712482468</v>
      </c>
      <c r="G34" s="132">
        <f t="shared" si="18"/>
        <v>1258526</v>
      </c>
      <c r="H34" s="133">
        <f t="shared" si="13"/>
        <v>0.15075984506736195</v>
      </c>
      <c r="I34" s="170">
        <v>5485.7476312899717</v>
      </c>
      <c r="J34" s="131">
        <f t="shared" si="14"/>
        <v>0.29432790171800804</v>
      </c>
      <c r="K34" s="171">
        <v>277.87114989999969</v>
      </c>
      <c r="L34" s="131">
        <f t="shared" si="20"/>
        <v>6.920141519739724E-2</v>
      </c>
      <c r="M34" s="134">
        <f t="shared" si="15"/>
        <v>5763.6187811899717</v>
      </c>
      <c r="N34" s="135">
        <f t="shared" si="16"/>
        <v>0.25442379810473142</v>
      </c>
      <c r="O34" s="173">
        <v>1017503.8757415917</v>
      </c>
      <c r="P34" s="135">
        <f t="shared" si="17"/>
        <v>0.25738095995786653</v>
      </c>
      <c r="Q34" s="54"/>
      <c r="R34" s="219"/>
      <c r="S34" s="219"/>
      <c r="T34" s="219"/>
      <c r="U34" s="219"/>
      <c r="V34" s="219"/>
      <c r="W34" s="219"/>
      <c r="X34" s="219"/>
      <c r="Y34" s="219"/>
      <c r="Z34" s="219"/>
      <c r="AA34" s="220"/>
      <c r="AB34" s="220"/>
      <c r="AC34" s="220"/>
    </row>
    <row r="35" spans="1:29" s="55" customFormat="1" ht="18.75" customHeight="1" x14ac:dyDescent="0.2">
      <c r="A35" s="129">
        <v>23</v>
      </c>
      <c r="B35" s="130" t="s">
        <v>52</v>
      </c>
      <c r="C35" s="168">
        <v>8753</v>
      </c>
      <c r="D35" s="131">
        <f t="shared" si="11"/>
        <v>1.0487080750401967E-3</v>
      </c>
      <c r="E35" s="169">
        <v>1</v>
      </c>
      <c r="F35" s="131">
        <f>E35/E$45</f>
        <v>7.0126227208976155E-4</v>
      </c>
      <c r="G35" s="132">
        <f t="shared" si="18"/>
        <v>8754</v>
      </c>
      <c r="H35" s="133">
        <f t="shared" si="13"/>
        <v>1.0486487237607223E-3</v>
      </c>
      <c r="I35" s="170">
        <v>12.886438499999969</v>
      </c>
      <c r="J35" s="131">
        <f t="shared" si="14"/>
        <v>6.913986313714656E-4</v>
      </c>
      <c r="K35" s="171">
        <v>0.403868</v>
      </c>
      <c r="L35" s="131">
        <f>K35/K$45</f>
        <v>1.005798448777444E-4</v>
      </c>
      <c r="M35" s="134">
        <f t="shared" si="15"/>
        <v>13.290306499999968</v>
      </c>
      <c r="N35" s="133">
        <f t="shared" si="16"/>
        <v>5.8667486280344601E-4</v>
      </c>
      <c r="O35" s="173">
        <v>2959.829811472207</v>
      </c>
      <c r="P35" s="135">
        <f t="shared" si="17"/>
        <v>7.4869870901808503E-4</v>
      </c>
      <c r="Q35" s="54"/>
      <c r="R35" s="219"/>
      <c r="S35" s="219"/>
      <c r="T35" s="219"/>
      <c r="U35" s="219"/>
      <c r="V35" s="219"/>
      <c r="W35" s="219"/>
      <c r="X35" s="219"/>
      <c r="Y35" s="219"/>
      <c r="Z35" s="219"/>
      <c r="AA35" s="220"/>
      <c r="AB35" s="220"/>
      <c r="AC35" s="220"/>
    </row>
    <row r="36" spans="1:29" s="55" customFormat="1" ht="18.75" customHeight="1" thickBot="1" x14ac:dyDescent="0.25">
      <c r="A36" s="129"/>
      <c r="B36" s="130"/>
      <c r="C36" s="168"/>
      <c r="D36" s="131"/>
      <c r="E36" s="169"/>
      <c r="F36" s="131"/>
      <c r="G36" s="132"/>
      <c r="H36" s="133"/>
      <c r="I36" s="170"/>
      <c r="J36" s="131"/>
      <c r="K36" s="171"/>
      <c r="L36" s="131"/>
      <c r="M36" s="134"/>
      <c r="N36" s="133"/>
      <c r="O36" s="173"/>
      <c r="P36" s="135"/>
      <c r="Q36" s="54"/>
      <c r="R36" s="222"/>
      <c r="S36" s="220"/>
      <c r="T36" s="220"/>
      <c r="U36" s="223"/>
      <c r="V36" s="223"/>
      <c r="W36" s="220"/>
      <c r="X36" s="220"/>
      <c r="Y36" s="220"/>
      <c r="Z36" s="220"/>
      <c r="AA36" s="220"/>
      <c r="AB36" s="220"/>
      <c r="AC36" s="220"/>
    </row>
    <row r="37" spans="1:29" s="55" customFormat="1" ht="18.75" customHeight="1" thickTop="1" thickBot="1" x14ac:dyDescent="0.25">
      <c r="A37" s="153"/>
      <c r="B37" s="139" t="s">
        <v>2</v>
      </c>
      <c r="C37" s="154">
        <f>SUM(C27:C36)</f>
        <v>3080634</v>
      </c>
      <c r="D37" s="155"/>
      <c r="E37" s="156">
        <f>SUM(E27:E36)</f>
        <v>1007</v>
      </c>
      <c r="F37" s="155"/>
      <c r="G37" s="157">
        <f>SUM(G27:G36)</f>
        <v>3081641</v>
      </c>
      <c r="H37" s="158">
        <f>+SUM(H27:H36)</f>
        <v>0.36915226202178608</v>
      </c>
      <c r="I37" s="159">
        <f>SUM(I27:I36)</f>
        <v>11163.007193989955</v>
      </c>
      <c r="J37" s="155"/>
      <c r="K37" s="160">
        <f>SUM(K27:K36)</f>
        <v>2820.1378695000039</v>
      </c>
      <c r="L37" s="155"/>
      <c r="M37" s="161">
        <f>SUM(M27:M36)</f>
        <v>13983.145063489959</v>
      </c>
      <c r="N37" s="158">
        <f>SUM(N27:N36)</f>
        <v>0.61725888049938327</v>
      </c>
      <c r="O37" s="162">
        <f>SUM(O27:O36)</f>
        <v>2214425.634682429</v>
      </c>
      <c r="P37" s="163">
        <f>SUM(P27:P36)</f>
        <v>0.56014626499036346</v>
      </c>
      <c r="Q37" s="54"/>
      <c r="R37" s="222"/>
      <c r="S37" s="220"/>
      <c r="T37" s="220"/>
      <c r="U37" s="223"/>
      <c r="V37" s="223"/>
      <c r="W37" s="220"/>
      <c r="X37" s="220"/>
      <c r="Y37" s="220"/>
      <c r="Z37" s="220"/>
      <c r="AA37" s="220"/>
      <c r="AB37" s="220"/>
      <c r="AC37" s="220"/>
    </row>
    <row r="38" spans="1:29" ht="16.5" customHeight="1" x14ac:dyDescent="0.2">
      <c r="A38" s="15"/>
      <c r="B38" s="30"/>
      <c r="C38" s="9"/>
      <c r="D38" s="14"/>
      <c r="E38" s="9"/>
      <c r="F38" s="14"/>
      <c r="G38" s="9"/>
      <c r="H38" s="14"/>
      <c r="I38" s="9"/>
      <c r="J38" s="14"/>
      <c r="K38" s="9"/>
      <c r="L38" s="14"/>
      <c r="M38" s="9"/>
      <c r="N38" s="14"/>
      <c r="O38" s="9"/>
      <c r="P38" s="9"/>
      <c r="R38" s="224"/>
      <c r="U38" s="225"/>
      <c r="V38" s="225"/>
      <c r="X38" s="226"/>
    </row>
    <row r="39" spans="1:29" ht="16.5" customHeight="1" x14ac:dyDescent="0.2">
      <c r="A39" s="15"/>
      <c r="B39" s="30"/>
      <c r="C39" s="9"/>
      <c r="D39" s="14"/>
      <c r="E39" s="9"/>
      <c r="F39" s="14"/>
      <c r="G39" s="9"/>
      <c r="H39" s="14"/>
      <c r="I39" s="281"/>
      <c r="J39" s="282"/>
      <c r="K39" s="281"/>
      <c r="L39" s="14"/>
      <c r="M39" s="9"/>
      <c r="N39" s="14"/>
      <c r="O39" s="9"/>
      <c r="P39" s="9"/>
      <c r="R39" s="224"/>
      <c r="U39" s="225"/>
      <c r="V39" s="225"/>
      <c r="X39" s="226"/>
    </row>
    <row r="40" spans="1:29" x14ac:dyDescent="0.2">
      <c r="C40" s="279"/>
      <c r="E40" s="279"/>
      <c r="G40" s="279"/>
      <c r="M40" s="279"/>
      <c r="P40" s="9"/>
      <c r="R40" s="226"/>
      <c r="U40" s="226"/>
      <c r="V40" s="226"/>
      <c r="X40" s="226"/>
    </row>
    <row r="41" spans="1:29" x14ac:dyDescent="0.2">
      <c r="P41" s="9"/>
      <c r="R41" s="226"/>
      <c r="U41" s="226"/>
      <c r="V41" s="226"/>
      <c r="X41" s="226"/>
    </row>
    <row r="42" spans="1:29" ht="18.75" customHeight="1" thickBot="1" x14ac:dyDescent="0.3">
      <c r="A42" s="13" t="s">
        <v>170</v>
      </c>
      <c r="B42" s="9"/>
      <c r="C42" s="9"/>
      <c r="D42" s="14"/>
      <c r="E42" s="9"/>
      <c r="F42" s="14"/>
      <c r="G42" s="9"/>
      <c r="H42" s="14"/>
      <c r="I42" s="9"/>
      <c r="J42" s="14"/>
      <c r="K42" s="9"/>
      <c r="L42" s="14"/>
      <c r="M42" s="9"/>
      <c r="N42" s="14"/>
      <c r="O42" s="9"/>
      <c r="P42" s="9"/>
      <c r="X42" s="226"/>
    </row>
    <row r="43" spans="1:29" s="55" customFormat="1" ht="18.75" customHeight="1" x14ac:dyDescent="0.2">
      <c r="A43" s="311"/>
      <c r="B43" s="359" t="s">
        <v>8</v>
      </c>
      <c r="C43" s="361" t="s">
        <v>171</v>
      </c>
      <c r="D43" s="333"/>
      <c r="E43" s="333"/>
      <c r="F43" s="333"/>
      <c r="G43" s="333"/>
      <c r="H43" s="333"/>
      <c r="I43" s="335" t="s">
        <v>174</v>
      </c>
      <c r="J43" s="333"/>
      <c r="K43" s="333"/>
      <c r="L43" s="333"/>
      <c r="M43" s="333"/>
      <c r="N43" s="334"/>
      <c r="O43" s="333" t="s">
        <v>193</v>
      </c>
      <c r="P43" s="334"/>
      <c r="Q43" s="54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</row>
    <row r="44" spans="1:29" s="55" customFormat="1" ht="18.75" customHeight="1" x14ac:dyDescent="0.2">
      <c r="A44" s="314"/>
      <c r="B44" s="360"/>
      <c r="C44" s="299" t="s">
        <v>42</v>
      </c>
      <c r="D44" s="292" t="s">
        <v>6</v>
      </c>
      <c r="E44" s="293" t="s">
        <v>43</v>
      </c>
      <c r="F44" s="292" t="s">
        <v>6</v>
      </c>
      <c r="G44" s="293" t="s">
        <v>2</v>
      </c>
      <c r="H44" s="294" t="s">
        <v>6</v>
      </c>
      <c r="I44" s="295" t="s">
        <v>42</v>
      </c>
      <c r="J44" s="292" t="s">
        <v>6</v>
      </c>
      <c r="K44" s="293" t="s">
        <v>43</v>
      </c>
      <c r="L44" s="292" t="s">
        <v>6</v>
      </c>
      <c r="M44" s="293" t="s">
        <v>2</v>
      </c>
      <c r="N44" s="294" t="s">
        <v>6</v>
      </c>
      <c r="O44" s="297" t="s">
        <v>37</v>
      </c>
      <c r="P44" s="306" t="s">
        <v>6</v>
      </c>
      <c r="Q44" s="54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</row>
    <row r="45" spans="1:29" ht="18.75" customHeight="1" x14ac:dyDescent="0.2">
      <c r="A45" s="357" t="s">
        <v>54</v>
      </c>
      <c r="B45" s="358"/>
      <c r="C45" s="16">
        <f>SUM(C20,C37)</f>
        <v>8346460</v>
      </c>
      <c r="D45" s="17">
        <f>C45/C$45</f>
        <v>1</v>
      </c>
      <c r="E45" s="16">
        <f>SUM(E20,E37)</f>
        <v>1426</v>
      </c>
      <c r="F45" s="17">
        <f>E45/E$45</f>
        <v>1</v>
      </c>
      <c r="G45" s="16">
        <f>SUM(G20,G37)</f>
        <v>8347886</v>
      </c>
      <c r="H45" s="17">
        <f>G45/G$45</f>
        <v>1</v>
      </c>
      <c r="I45" s="18">
        <f>SUM(I20,I37)</f>
        <v>18638.218120909922</v>
      </c>
      <c r="J45" s="17">
        <f>I45/I$45</f>
        <v>1</v>
      </c>
      <c r="K45" s="18">
        <f>SUM(K20,K37)</f>
        <v>4015.396926600004</v>
      </c>
      <c r="L45" s="17">
        <f>K45/K$45</f>
        <v>1</v>
      </c>
      <c r="M45" s="18">
        <f>SUM(M20,M37)</f>
        <v>22653.615047509928</v>
      </c>
      <c r="N45" s="17">
        <f>M45/M$45</f>
        <v>1</v>
      </c>
      <c r="O45" s="18">
        <f>SUM(O20,O37)</f>
        <v>3953298.9383059181</v>
      </c>
      <c r="P45" s="19">
        <f>O45/O$45</f>
        <v>1</v>
      </c>
    </row>
    <row r="46" spans="1:29" ht="18.75" customHeight="1" x14ac:dyDescent="0.2">
      <c r="A46" s="9"/>
      <c r="B46" s="119" t="s">
        <v>190</v>
      </c>
      <c r="C46" s="9"/>
      <c r="D46" s="9"/>
      <c r="E46" s="20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spans="1:29" ht="18.75" customHeight="1" x14ac:dyDescent="0.2">
      <c r="A47" s="9"/>
      <c r="B47" s="119" t="s">
        <v>196</v>
      </c>
      <c r="C47" s="8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pans="1:29" x14ac:dyDescent="0.2">
      <c r="A48" s="9"/>
      <c r="B48" s="21"/>
      <c r="C48" s="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33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33" ht="18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T50" s="227" t="s">
        <v>202</v>
      </c>
    </row>
    <row r="51" spans="1:33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33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U52" s="219" t="s">
        <v>55</v>
      </c>
      <c r="X52" s="219" t="s">
        <v>56</v>
      </c>
      <c r="Y52" s="219" t="s">
        <v>57</v>
      </c>
    </row>
    <row r="53" spans="1:33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33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T54" s="219" t="s">
        <v>7</v>
      </c>
      <c r="U54" s="319">
        <f>G20</f>
        <v>5266245</v>
      </c>
      <c r="V54" s="320">
        <f>U54/U56</f>
        <v>0.63084773797821392</v>
      </c>
      <c r="W54" s="219" t="s">
        <v>7</v>
      </c>
      <c r="X54" s="319">
        <f>C20</f>
        <v>5265826</v>
      </c>
      <c r="Y54" s="319">
        <f>E20</f>
        <v>419</v>
      </c>
      <c r="Z54" s="320">
        <f>X54/X56</f>
        <v>0.63090531794317595</v>
      </c>
      <c r="AA54" s="320">
        <f>Y54/Y56</f>
        <v>0.29382889200561008</v>
      </c>
      <c r="AE54" s="6"/>
      <c r="AF54" s="6"/>
      <c r="AG54" s="6"/>
    </row>
    <row r="55" spans="1:3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T55" s="219" t="s">
        <v>9</v>
      </c>
      <c r="U55" s="319">
        <f>G37</f>
        <v>3081641</v>
      </c>
      <c r="V55" s="320">
        <f>U55/U56</f>
        <v>0.36915226202178614</v>
      </c>
      <c r="W55" s="219" t="s">
        <v>9</v>
      </c>
      <c r="X55" s="319">
        <f>C37</f>
        <v>3080634</v>
      </c>
      <c r="Y55" s="319">
        <f>E37</f>
        <v>1007</v>
      </c>
      <c r="Z55" s="320">
        <f>X55/X56</f>
        <v>0.36909468205682411</v>
      </c>
      <c r="AA55" s="320">
        <f>Y55/Y56</f>
        <v>0.70617110799438987</v>
      </c>
      <c r="AE55" s="6"/>
      <c r="AF55" s="6"/>
      <c r="AG55" s="6"/>
    </row>
    <row r="56" spans="1:33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U56" s="319">
        <f>SUM(U54:U55)</f>
        <v>8347886</v>
      </c>
      <c r="X56" s="319">
        <f>SUM(X54:X55)</f>
        <v>8346460</v>
      </c>
      <c r="Y56" s="319">
        <f>SUM(Y54:Y55)</f>
        <v>1426</v>
      </c>
    </row>
    <row r="57" spans="1:33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X57" s="319"/>
      <c r="Y57" s="319"/>
    </row>
    <row r="58" spans="1:33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X58" s="319"/>
      <c r="Y58" s="319"/>
    </row>
    <row r="59" spans="1:33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U59" s="219" t="s">
        <v>58</v>
      </c>
      <c r="X59" s="319" t="s">
        <v>56</v>
      </c>
      <c r="Y59" s="319" t="s">
        <v>57</v>
      </c>
    </row>
    <row r="60" spans="1:33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T60" s="219" t="s">
        <v>7</v>
      </c>
      <c r="U60" s="319">
        <f>M20</f>
        <v>8670.4699840199683</v>
      </c>
      <c r="V60" s="320">
        <f>U60/U63</f>
        <v>0.38274111950061679</v>
      </c>
      <c r="W60" s="219" t="s">
        <v>7</v>
      </c>
      <c r="X60" s="319">
        <f>I20</f>
        <v>7475.2109269199673</v>
      </c>
      <c r="Y60" s="319">
        <f>K20</f>
        <v>1195.2590571000001</v>
      </c>
      <c r="Z60" s="320">
        <f>X60/X63</f>
        <v>0.4010689690627478</v>
      </c>
      <c r="AA60" s="320">
        <f>Y60/Y63</f>
        <v>0.29766896746421362</v>
      </c>
    </row>
    <row r="61" spans="1:33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T61" s="219" t="s">
        <v>9</v>
      </c>
      <c r="U61" s="319">
        <f>M37</f>
        <v>13983.145063489959</v>
      </c>
      <c r="V61" s="320">
        <f>U61/U63</f>
        <v>0.61725888049938316</v>
      </c>
      <c r="W61" s="219" t="s">
        <v>9</v>
      </c>
      <c r="X61" s="319">
        <f>I37</f>
        <v>11163.007193989955</v>
      </c>
      <c r="Y61" s="319">
        <f>K37</f>
        <v>2820.1378695000039</v>
      </c>
      <c r="Z61" s="320">
        <f>X61/X63</f>
        <v>0.5989310309372522</v>
      </c>
      <c r="AA61" s="320">
        <f>Y61/Y63</f>
        <v>0.70233103253578633</v>
      </c>
    </row>
    <row r="62" spans="1:33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U62" s="319"/>
      <c r="V62" s="320"/>
      <c r="X62" s="319"/>
      <c r="Y62" s="319"/>
      <c r="Z62" s="320"/>
      <c r="AA62" s="320"/>
    </row>
    <row r="63" spans="1:33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U63" s="319">
        <f>SUM(U60:U61)</f>
        <v>22653.615047509928</v>
      </c>
      <c r="X63" s="319">
        <f>SUM(X60:X61)</f>
        <v>18638.218120909922</v>
      </c>
      <c r="Y63" s="319">
        <f>SUM(Y60:Y61)</f>
        <v>4015.396926600004</v>
      </c>
    </row>
    <row r="64" spans="1:33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22"/>
      <c r="M66" s="9"/>
      <c r="N66" s="9"/>
      <c r="O66" s="9"/>
      <c r="P66" s="9"/>
    </row>
    <row r="67" spans="1:16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x14ac:dyDescent="0.2">
      <c r="A71" s="9"/>
      <c r="B71" s="23"/>
      <c r="C71" s="24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x14ac:dyDescent="0.2">
      <c r="A72" s="9"/>
      <c r="B72" s="23"/>
      <c r="C72" s="24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x14ac:dyDescent="0.2">
      <c r="A73" s="9"/>
      <c r="B73" s="9"/>
      <c r="C73" s="24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x14ac:dyDescent="0.2">
      <c r="A74" s="9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</sheetData>
  <sortState xmlns:xlrd2="http://schemas.microsoft.com/office/spreadsheetml/2017/richdata2" ref="T4:Z27">
    <sortCondition ref="T4:T27"/>
    <sortCondition ref="U4:U27"/>
  </sortState>
  <mergeCells count="18">
    <mergeCell ref="V2:W2"/>
    <mergeCell ref="X2:Y2"/>
    <mergeCell ref="A45:B45"/>
    <mergeCell ref="A25:A26"/>
    <mergeCell ref="B25:B26"/>
    <mergeCell ref="C25:H25"/>
    <mergeCell ref="I25:N25"/>
    <mergeCell ref="O25:P25"/>
    <mergeCell ref="B43:B44"/>
    <mergeCell ref="C43:H43"/>
    <mergeCell ref="I43:N43"/>
    <mergeCell ref="O43:P43"/>
    <mergeCell ref="A1:P1"/>
    <mergeCell ref="A4:A5"/>
    <mergeCell ref="B4:B5"/>
    <mergeCell ref="C4:H4"/>
    <mergeCell ref="I4:N4"/>
    <mergeCell ref="O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ignoredErrors>
    <ignoredError sqref="D45 P45 G27 M16:M17 M6:M15 G6:G17 G29:G35 M27:M35 J45 H45 N45 L45 F45 E45 G45 M45 O45 I45 K45 G19 M18:M19 H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9.1</vt:lpstr>
      <vt:lpstr>9.2</vt:lpstr>
      <vt:lpstr>9.3</vt:lpstr>
      <vt:lpstr>9.4</vt:lpstr>
      <vt:lpstr>'9.1'!Área_de_impresión</vt:lpstr>
      <vt:lpstr>'9.2'!Área_de_impresión</vt:lpstr>
      <vt:lpstr>'9.3'!Área_de_impresión</vt:lpstr>
      <vt:lpstr>'9.4'!Área_de_impresión</vt:lpstr>
      <vt:lpstr>'9.3'!PARTICIP</vt:lpstr>
      <vt:lpstr>'9.2'!Títulos_a_imprimir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 Anival Wenceslao</cp:lastModifiedBy>
  <cp:lastPrinted>2023-06-14T21:17:00Z</cp:lastPrinted>
  <dcterms:created xsi:type="dcterms:W3CDTF">1999-03-16T15:51:45Z</dcterms:created>
  <dcterms:modified xsi:type="dcterms:W3CDTF">2023-06-14T21:19:23Z</dcterms:modified>
</cp:coreProperties>
</file>